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Экономисты\1. ПФХД ОБЩАЯ\САДЫ\25 сад\2023\"/>
    </mc:Choice>
  </mc:AlternateContent>
  <bookViews>
    <workbookView xWindow="120" yWindow="75" windowWidth="19095" windowHeight="11760" firstSheet="3" activeTab="3"/>
  </bookViews>
  <sheets>
    <sheet name="раздел 1" sheetId="1" r:id="rId1"/>
    <sheet name="раздел 2" sheetId="2" r:id="rId2"/>
    <sheet name="Расшифровка (доход)" sheetId="3" r:id="rId3"/>
    <sheet name="Расшифровка (расход)" sheetId="4" r:id="rId4"/>
  </sheets>
  <definedNames>
    <definedName name="_xlnm.Print_Titles" localSheetId="0">'раздел 1'!$35:$37</definedName>
    <definedName name="_xlnm.Print_Titles" localSheetId="1">'раздел 2'!$4:$6</definedName>
    <definedName name="_xlnm.Print_Area" localSheetId="0">'раздел 1'!$A$1:$H$108</definedName>
    <definedName name="_xlnm.Print_Area" localSheetId="1">'раздел 2'!$A$1:$J$52</definedName>
  </definedNames>
  <calcPr calcId="152511" refMode="R1C1"/>
</workbook>
</file>

<file path=xl/calcChain.xml><?xml version="1.0" encoding="utf-8"?>
<calcChain xmlns="http://schemas.openxmlformats.org/spreadsheetml/2006/main">
  <c r="G20" i="2" l="1"/>
  <c r="G18" i="2" s="1"/>
  <c r="L121" i="4"/>
  <c r="L127" i="4"/>
  <c r="M118" i="4"/>
  <c r="P118" i="4"/>
  <c r="P128" i="4"/>
  <c r="P145" i="4"/>
  <c r="P31" i="4"/>
  <c r="L85" i="4"/>
  <c r="M76" i="4"/>
  <c r="M72" i="4"/>
  <c r="P80" i="4"/>
  <c r="L73" i="4" l="1"/>
  <c r="L72" i="4"/>
  <c r="M71" i="4"/>
  <c r="M70" i="4" s="1"/>
  <c r="O27" i="3" l="1"/>
  <c r="P70" i="4" l="1"/>
  <c r="M43" i="4"/>
  <c r="G11" i="2" l="1"/>
  <c r="M52" i="4"/>
  <c r="P12" i="4"/>
  <c r="P54" i="4"/>
  <c r="P41" i="4" l="1"/>
  <c r="A51" i="2" l="1"/>
  <c r="G30" i="2" l="1"/>
  <c r="G22" i="2"/>
  <c r="E44" i="1" l="1"/>
  <c r="M41" i="4" l="1"/>
  <c r="M45" i="4" l="1"/>
  <c r="M24" i="3" l="1"/>
  <c r="A172" i="4" l="1"/>
  <c r="A66" i="3"/>
  <c r="M14" i="4" l="1"/>
  <c r="M12" i="4" s="1"/>
  <c r="O52" i="3" l="1"/>
  <c r="P14" i="4" l="1"/>
  <c r="E55" i="1" l="1"/>
  <c r="M22" i="3" l="1"/>
  <c r="E47" i="1" s="1"/>
  <c r="O24" i="3"/>
  <c r="O22" i="3" s="1"/>
  <c r="E48" i="1" s="1"/>
  <c r="E45" i="1" l="1"/>
  <c r="M56" i="4"/>
  <c r="M100" i="4" l="1"/>
  <c r="P29" i="4" l="1"/>
  <c r="M29" i="4"/>
  <c r="N12" i="4"/>
  <c r="O12" i="4"/>
  <c r="Q12" i="4"/>
  <c r="N14" i="4"/>
  <c r="O14" i="4"/>
  <c r="Q14" i="4"/>
  <c r="N19" i="4"/>
  <c r="O19" i="4"/>
  <c r="P19" i="4"/>
  <c r="Q19" i="4"/>
  <c r="M19" i="4"/>
  <c r="N17" i="4"/>
  <c r="O17" i="4"/>
  <c r="P17" i="4"/>
  <c r="Q17" i="4"/>
  <c r="M17" i="4"/>
  <c r="N21" i="4"/>
  <c r="O21" i="4"/>
  <c r="P21" i="4"/>
  <c r="Q21" i="4"/>
  <c r="M21" i="4"/>
  <c r="N25" i="4"/>
  <c r="O25" i="4"/>
  <c r="P25" i="4"/>
  <c r="Q25" i="4"/>
  <c r="M25" i="4"/>
  <c r="N32" i="4"/>
  <c r="O32" i="4"/>
  <c r="P32" i="4"/>
  <c r="Q32" i="4"/>
  <c r="M32" i="4"/>
  <c r="M36" i="4"/>
  <c r="N36" i="4"/>
  <c r="O36" i="4"/>
  <c r="P36" i="4"/>
  <c r="Q36" i="4"/>
  <c r="N41" i="4"/>
  <c r="O41" i="4"/>
  <c r="Q41" i="4"/>
  <c r="N45" i="4"/>
  <c r="O45" i="4"/>
  <c r="P45" i="4"/>
  <c r="Q45" i="4"/>
  <c r="M50" i="4"/>
  <c r="N50" i="4"/>
  <c r="O50" i="4"/>
  <c r="P50" i="4"/>
  <c r="P39" i="4" s="1"/>
  <c r="G36" i="2" s="1"/>
  <c r="Q50" i="4"/>
  <c r="N56" i="4"/>
  <c r="O56" i="4"/>
  <c r="P56" i="4"/>
  <c r="Q56" i="4"/>
  <c r="N60" i="4"/>
  <c r="O60" i="4"/>
  <c r="P60" i="4"/>
  <c r="Q60" i="4"/>
  <c r="M60" i="4"/>
  <c r="N82" i="4"/>
  <c r="O82" i="4"/>
  <c r="P82" i="4"/>
  <c r="Q82" i="4"/>
  <c r="M82" i="4"/>
  <c r="N70" i="4"/>
  <c r="O70" i="4"/>
  <c r="Q70" i="4"/>
  <c r="N86" i="4"/>
  <c r="O86" i="4"/>
  <c r="P86" i="4"/>
  <c r="Q86" i="4"/>
  <c r="M86" i="4"/>
  <c r="L87" i="4"/>
  <c r="N89" i="4"/>
  <c r="O89" i="4"/>
  <c r="P89" i="4"/>
  <c r="Q89" i="4"/>
  <c r="M89" i="4"/>
  <c r="N100" i="4"/>
  <c r="O100" i="4"/>
  <c r="P100" i="4"/>
  <c r="Q100" i="4"/>
  <c r="N103" i="4"/>
  <c r="O103" i="4"/>
  <c r="P103" i="4"/>
  <c r="Q103" i="4"/>
  <c r="M103" i="4"/>
  <c r="N107" i="4"/>
  <c r="O107" i="4"/>
  <c r="P107" i="4"/>
  <c r="Q107" i="4"/>
  <c r="M107" i="4"/>
  <c r="M99" i="4" s="1"/>
  <c r="N118" i="4"/>
  <c r="O118" i="4"/>
  <c r="P117" i="4"/>
  <c r="Q118" i="4"/>
  <c r="M157" i="4"/>
  <c r="M145" i="4"/>
  <c r="N142" i="4"/>
  <c r="O142" i="4"/>
  <c r="P142" i="4"/>
  <c r="Q142" i="4"/>
  <c r="M142" i="4"/>
  <c r="M139" i="4"/>
  <c r="N139" i="4"/>
  <c r="O139" i="4"/>
  <c r="P139" i="4"/>
  <c r="Q139" i="4"/>
  <c r="N133" i="4"/>
  <c r="O133" i="4"/>
  <c r="P133" i="4"/>
  <c r="Q133" i="4"/>
  <c r="M133" i="4"/>
  <c r="N131" i="4"/>
  <c r="O131" i="4"/>
  <c r="P131" i="4"/>
  <c r="Q131" i="4"/>
  <c r="M131" i="4"/>
  <c r="N129" i="4"/>
  <c r="O129" i="4"/>
  <c r="P129" i="4"/>
  <c r="Q129" i="4"/>
  <c r="M129" i="4"/>
  <c r="N157" i="4"/>
  <c r="O157" i="4"/>
  <c r="P157" i="4"/>
  <c r="Q157" i="4"/>
  <c r="L158" i="4"/>
  <c r="L159" i="4"/>
  <c r="L160" i="4"/>
  <c r="N145" i="4"/>
  <c r="O145" i="4"/>
  <c r="Q145" i="4"/>
  <c r="N40" i="4" l="1"/>
  <c r="P40" i="4"/>
  <c r="M16" i="4"/>
  <c r="Q40" i="4"/>
  <c r="O40" i="4"/>
  <c r="M40" i="4"/>
  <c r="N99" i="4"/>
  <c r="Q99" i="4"/>
  <c r="P99" i="4"/>
  <c r="O99" i="4"/>
  <c r="O128" i="4"/>
  <c r="O117" i="4" s="1"/>
  <c r="Q128" i="4"/>
  <c r="Q117" i="4" s="1"/>
  <c r="M128" i="4"/>
  <c r="M117" i="4" s="1"/>
  <c r="N128" i="4"/>
  <c r="N117" i="4" s="1"/>
  <c r="L40" i="4" l="1"/>
  <c r="E95" i="1" s="1"/>
  <c r="T185" i="4"/>
  <c r="M182" i="4"/>
  <c r="S182" i="4" s="1"/>
  <c r="O181" i="4"/>
  <c r="S181" i="4" s="1"/>
  <c r="U181" i="4" s="1"/>
  <c r="W181" i="4" s="1"/>
  <c r="V180" i="4"/>
  <c r="V182" i="4" s="1"/>
  <c r="T180" i="4"/>
  <c r="T182" i="4" s="1"/>
  <c r="S180" i="4"/>
  <c r="W178" i="4"/>
  <c r="V176" i="4"/>
  <c r="M174" i="4"/>
  <c r="M178" i="4" s="1"/>
  <c r="S178" i="4" s="1"/>
  <c r="L162" i="4"/>
  <c r="L161" i="4"/>
  <c r="L156" i="4"/>
  <c r="L155" i="4"/>
  <c r="L154" i="4"/>
  <c r="L152" i="4"/>
  <c r="L151" i="4"/>
  <c r="L149" i="4"/>
  <c r="L148" i="4"/>
  <c r="L147" i="4"/>
  <c r="L146" i="4"/>
  <c r="L144" i="4"/>
  <c r="L143" i="4"/>
  <c r="L141" i="4"/>
  <c r="L140" i="4"/>
  <c r="L138" i="4"/>
  <c r="L137" i="4"/>
  <c r="L136" i="4"/>
  <c r="L135" i="4"/>
  <c r="L126" i="4"/>
  <c r="L125" i="4"/>
  <c r="L124" i="4"/>
  <c r="L123" i="4"/>
  <c r="L122" i="4"/>
  <c r="L120" i="4"/>
  <c r="L119" i="4"/>
  <c r="L118" i="4"/>
  <c r="L116" i="4"/>
  <c r="L115" i="4"/>
  <c r="L114" i="4"/>
  <c r="L113" i="4"/>
  <c r="L112" i="4"/>
  <c r="L111" i="4"/>
  <c r="L110" i="4"/>
  <c r="L109" i="4"/>
  <c r="L108" i="4"/>
  <c r="L105" i="4"/>
  <c r="U104" i="4"/>
  <c r="L104" i="4"/>
  <c r="U102" i="4"/>
  <c r="L102" i="4"/>
  <c r="U101" i="4"/>
  <c r="L101" i="4"/>
  <c r="L98" i="4"/>
  <c r="L97" i="4"/>
  <c r="L96" i="4"/>
  <c r="L95" i="4"/>
  <c r="L94" i="4"/>
  <c r="L93" i="4"/>
  <c r="L92" i="4"/>
  <c r="L91" i="4"/>
  <c r="L90" i="4"/>
  <c r="L88" i="4"/>
  <c r="L84" i="4"/>
  <c r="L83" i="4"/>
  <c r="L80" i="4"/>
  <c r="L79" i="4"/>
  <c r="L78" i="4"/>
  <c r="L77" i="4"/>
  <c r="L76" i="4"/>
  <c r="L75" i="4"/>
  <c r="L74" i="4"/>
  <c r="L71" i="4"/>
  <c r="L69" i="4"/>
  <c r="L68" i="4"/>
  <c r="L67" i="4"/>
  <c r="L66" i="4"/>
  <c r="L65" i="4"/>
  <c r="L64" i="4"/>
  <c r="L63" i="4"/>
  <c r="L62" i="4"/>
  <c r="L61" i="4"/>
  <c r="L59" i="4"/>
  <c r="L58" i="4"/>
  <c r="Q54" i="4"/>
  <c r="O54" i="4"/>
  <c r="N54" i="4"/>
  <c r="M54" i="4"/>
  <c r="L53" i="4"/>
  <c r="L52" i="4"/>
  <c r="L48" i="4"/>
  <c r="L47" i="4"/>
  <c r="L44" i="4"/>
  <c r="L43" i="4"/>
  <c r="L38" i="4"/>
  <c r="L37" i="4"/>
  <c r="L35" i="4"/>
  <c r="L34" i="4"/>
  <c r="T32" i="4"/>
  <c r="L30" i="4"/>
  <c r="S29" i="4"/>
  <c r="Q29" i="4"/>
  <c r="Q28" i="4" s="1"/>
  <c r="O29" i="4"/>
  <c r="O28" i="4" s="1"/>
  <c r="N29" i="4"/>
  <c r="L27" i="4"/>
  <c r="E68" i="1"/>
  <c r="L24" i="4"/>
  <c r="L23" i="4"/>
  <c r="L22" i="4"/>
  <c r="L20" i="4"/>
  <c r="L18" i="4"/>
  <c r="L15" i="4"/>
  <c r="L13" i="4"/>
  <c r="S12" i="4"/>
  <c r="R79" i="3"/>
  <c r="T76" i="3"/>
  <c r="R76" i="3"/>
  <c r="M76" i="3"/>
  <c r="Q76" i="3" s="1"/>
  <c r="S76" i="3" s="1"/>
  <c r="U76" i="3" s="1"/>
  <c r="U77" i="3" s="1"/>
  <c r="Q75" i="3"/>
  <c r="S75" i="3" s="1"/>
  <c r="U75" i="3" s="1"/>
  <c r="N75" i="3"/>
  <c r="T74" i="3"/>
  <c r="R74" i="3"/>
  <c r="Q74" i="3"/>
  <c r="S74" i="3" s="1"/>
  <c r="U74" i="3" s="1"/>
  <c r="U72" i="3"/>
  <c r="T70" i="3"/>
  <c r="M68" i="3"/>
  <c r="M72" i="3" s="1"/>
  <c r="Q72" i="3" s="1"/>
  <c r="N52" i="3"/>
  <c r="M52" i="3"/>
  <c r="O49" i="3"/>
  <c r="N49" i="3"/>
  <c r="M49" i="3"/>
  <c r="L49" i="3" s="1"/>
  <c r="R47" i="3"/>
  <c r="Q47" i="3"/>
  <c r="O47" i="3"/>
  <c r="N47" i="3"/>
  <c r="M47" i="3"/>
  <c r="O44" i="3"/>
  <c r="N44" i="3"/>
  <c r="N43" i="3" s="1"/>
  <c r="M44" i="3"/>
  <c r="M43" i="3"/>
  <c r="O40" i="3"/>
  <c r="N40" i="3"/>
  <c r="M40" i="3"/>
  <c r="O37" i="3"/>
  <c r="N37" i="3"/>
  <c r="M37" i="3"/>
  <c r="N24" i="3"/>
  <c r="L24" i="3" s="1"/>
  <c r="L23" i="3"/>
  <c r="N22" i="3"/>
  <c r="Q18" i="3"/>
  <c r="R18" i="3" s="1"/>
  <c r="R16" i="3" s="1"/>
  <c r="O18" i="3"/>
  <c r="N18" i="3"/>
  <c r="M18" i="3"/>
  <c r="M56" i="3" s="1"/>
  <c r="M39" i="4" l="1"/>
  <c r="M49" i="4"/>
  <c r="L49" i="4" s="1"/>
  <c r="G39" i="2"/>
  <c r="P49" i="4"/>
  <c r="L37" i="3"/>
  <c r="E49" i="1" s="1"/>
  <c r="O49" i="4"/>
  <c r="O39" i="4"/>
  <c r="O31" i="4" s="1"/>
  <c r="N49" i="4"/>
  <c r="N39" i="4"/>
  <c r="N31" i="4" s="1"/>
  <c r="Q49" i="4"/>
  <c r="Q39" i="4"/>
  <c r="Q31" i="4" s="1"/>
  <c r="O43" i="3"/>
  <c r="L43" i="3" s="1"/>
  <c r="L40" i="3"/>
  <c r="E51" i="1" s="1"/>
  <c r="N56" i="3"/>
  <c r="L52" i="3"/>
  <c r="E62" i="1"/>
  <c r="L22" i="3"/>
  <c r="E42" i="1"/>
  <c r="L18" i="3"/>
  <c r="P28" i="4"/>
  <c r="P10" i="4" s="1"/>
  <c r="L12" i="4"/>
  <c r="E67" i="1" s="1"/>
  <c r="L86" i="4"/>
  <c r="L153" i="4"/>
  <c r="L82" i="4"/>
  <c r="L60" i="4"/>
  <c r="Q16" i="4"/>
  <c r="Q10" i="4" s="1"/>
  <c r="L56" i="4"/>
  <c r="L133" i="4"/>
  <c r="U182" i="4"/>
  <c r="W182" i="4" s="1"/>
  <c r="W183" i="4" s="1"/>
  <c r="L17" i="4"/>
  <c r="L50" i="4"/>
  <c r="L54" i="4"/>
  <c r="L21" i="4"/>
  <c r="P16" i="4"/>
  <c r="L25" i="4"/>
  <c r="L70" i="4"/>
  <c r="L19" i="4"/>
  <c r="L36" i="4"/>
  <c r="L103" i="4"/>
  <c r="E84" i="1" s="1"/>
  <c r="L131" i="4"/>
  <c r="L14" i="4"/>
  <c r="N28" i="4"/>
  <c r="L41" i="4"/>
  <c r="L129" i="4"/>
  <c r="L139" i="4"/>
  <c r="N16" i="4"/>
  <c r="O16" i="4"/>
  <c r="O10" i="4" s="1"/>
  <c r="O163" i="4" s="1"/>
  <c r="L150" i="4"/>
  <c r="T12" i="4"/>
  <c r="S10" i="4"/>
  <c r="L32" i="4"/>
  <c r="U180" i="4"/>
  <c r="W180" i="4" s="1"/>
  <c r="Q163" i="4" l="1"/>
  <c r="G42" i="2"/>
  <c r="G34" i="2"/>
  <c r="E40" i="1"/>
  <c r="O56" i="3"/>
  <c r="M31" i="4"/>
  <c r="L39" i="4"/>
  <c r="N10" i="4"/>
  <c r="N163" i="4" s="1"/>
  <c r="P163" i="4"/>
  <c r="L56" i="3"/>
  <c r="L157" i="4"/>
  <c r="L16" i="4"/>
  <c r="L142" i="4"/>
  <c r="L145" i="4"/>
  <c r="L29" i="4"/>
  <c r="M28" i="4"/>
  <c r="M10" i="4" s="1"/>
  <c r="T29" i="4"/>
  <c r="T9" i="4" s="1"/>
  <c r="L107" i="4"/>
  <c r="E85" i="1" s="1"/>
  <c r="U107" i="4"/>
  <c r="L100" i="4"/>
  <c r="E83" i="1" s="1"/>
  <c r="L31" i="4" l="1"/>
  <c r="G40" i="2"/>
  <c r="M163" i="4"/>
  <c r="L163" i="4" s="1"/>
  <c r="L89" i="4"/>
  <c r="E87" i="1"/>
  <c r="L28" i="4"/>
  <c r="E70" i="1"/>
  <c r="E65" i="1" s="1"/>
  <c r="L99" i="4"/>
  <c r="E81" i="1" s="1"/>
  <c r="G16" i="2" l="1"/>
  <c r="G7" i="2" s="1"/>
  <c r="L10" i="4"/>
  <c r="L128" i="4"/>
  <c r="L117" i="4"/>
  <c r="E93" i="1" s="1"/>
  <c r="E88" i="1" s="1"/>
  <c r="E63" i="1" s="1"/>
  <c r="E38" i="1" l="1"/>
</calcChain>
</file>

<file path=xl/sharedStrings.xml><?xml version="1.0" encoding="utf-8"?>
<sst xmlns="http://schemas.openxmlformats.org/spreadsheetml/2006/main" count="503" uniqueCount="333">
  <si>
    <t>к Порядку</t>
  </si>
  <si>
    <t>(подпись)</t>
  </si>
  <si>
    <t>(расшифровка подписи)</t>
  </si>
  <si>
    <t>Коды</t>
  </si>
  <si>
    <t>Дата</t>
  </si>
  <si>
    <t>Орган, осуществляющий функции и полномочия учредителя</t>
  </si>
  <si>
    <t>по Сводному реестру</t>
  </si>
  <si>
    <t>глава по БК</t>
  </si>
  <si>
    <t>Наименование муниципального учреждения</t>
  </si>
  <si>
    <t>ИНН</t>
  </si>
  <si>
    <t>КПП</t>
  </si>
  <si>
    <t>Единица измерения: руб. (с точностью до второго десятичного знака)</t>
  </si>
  <si>
    <t>по ОКЕИ</t>
  </si>
  <si>
    <t>Раздел 1. Поступления и выплаты</t>
  </si>
  <si>
    <t>Наименование показателя</t>
  </si>
  <si>
    <t>Код строки</t>
  </si>
  <si>
    <t>Сумма</t>
  </si>
  <si>
    <t>за пределами планового периода</t>
  </si>
  <si>
    <t>0001</t>
  </si>
  <si>
    <t>x</t>
  </si>
  <si>
    <t>0002</t>
  </si>
  <si>
    <t>Доходы, всего:</t>
  </si>
  <si>
    <t>в том числе:</t>
  </si>
  <si>
    <t>доходы от собственности, всего</t>
  </si>
  <si>
    <t>безвозмездные денежные поступления, всего</t>
  </si>
  <si>
    <t>прочие доходы, всего</t>
  </si>
  <si>
    <t>доходы от операций с активами, всего</t>
  </si>
  <si>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</si>
  <si>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</si>
  <si>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</si>
  <si>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</si>
  <si>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</si>
  <si>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</si>
  <si>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</si>
  <si>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</si>
  <si>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</si>
  <si>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уплата налогов, сборов и иных платежей, всего</t>
  </si>
  <si>
    <t>налог на имущество организаций и земельный налог</t>
  </si>
  <si>
    <t>прочие выплаты (кроме выплат на закупку товаров, работ, услуг)</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</si>
  <si>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</si>
  <si>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</si>
  <si>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капитальные вложения в объекты муниципальной собственности, всего</t>
  </si>
  <si>
    <t>возврат в бюджет средств субсидии</t>
  </si>
  <si>
    <t>№ п/п</t>
  </si>
  <si>
    <t>Коды строк</t>
  </si>
  <si>
    <t>Год начала закупки</t>
  </si>
  <si>
    <t>в том числе по году начала закупки:</t>
  </si>
  <si>
    <t>Руководитель муниципального учреждения</t>
  </si>
  <si>
    <t>Исполнитель</t>
  </si>
  <si>
    <t>тел.: _______________</t>
  </si>
  <si>
    <t>за счет средств обязательного медицинского страхования</t>
  </si>
  <si>
    <t>за счет прочих источников финансового обеспечения</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</si>
  <si>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</si>
  <si>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(должность)</t>
  </si>
  <si>
    <t xml:space="preserve"> составления и утверждения плана</t>
  </si>
  <si>
    <t>финансово-хозяйственной деятельности</t>
  </si>
  <si>
    <t>утвержденному постановлением Администрации</t>
  </si>
  <si>
    <t>города Вологды</t>
  </si>
  <si>
    <t>в соответствии с Федеральным законом                    № 44-ФЗ</t>
  </si>
  <si>
    <t>в соответствии с Федеральным законом                      № 223-ФЗ</t>
  </si>
  <si>
    <t>в соответствии с Федеральным законом                       № 223-ФЗ</t>
  </si>
  <si>
    <t>в соответствии с Федеральным законом                    № 223-ФЗ</t>
  </si>
  <si>
    <t>(наименование органа, осуществляющего функции и полномочия учредителя)</t>
  </si>
  <si>
    <r>
      <t>Код по бюджетной классификации Российской Федерации</t>
    </r>
    <r>
      <rPr>
        <vertAlign val="superscript"/>
        <sz val="13"/>
        <rFont val="Times New Roman"/>
        <family val="1"/>
        <charset val="204"/>
      </rPr>
      <t>1</t>
    </r>
  </si>
  <si>
    <r>
      <t>Аналитический код</t>
    </r>
    <r>
      <rPr>
        <vertAlign val="superscript"/>
        <sz val="13"/>
        <rFont val="Times New Roman"/>
        <family val="1"/>
        <charset val="204"/>
      </rPr>
      <t>2</t>
    </r>
  </si>
  <si>
    <r>
      <t>Остаток средств на начало текущего финансового года</t>
    </r>
    <r>
      <rPr>
        <vertAlign val="superscript"/>
        <sz val="13"/>
        <rFont val="Times New Roman"/>
        <family val="1"/>
        <charset val="204"/>
      </rPr>
      <t>3</t>
    </r>
  </si>
  <si>
    <r>
      <t>Остаток средств на конец текущего финансового года</t>
    </r>
    <r>
      <rPr>
        <vertAlign val="superscript"/>
        <sz val="13"/>
        <rFont val="Times New Roman"/>
        <family val="1"/>
        <charset val="204"/>
      </rPr>
      <t>3</t>
    </r>
  </si>
  <si>
    <r>
      <t>прочие поступления, всего</t>
    </r>
    <r>
      <rPr>
        <vertAlign val="superscript"/>
        <sz val="13"/>
        <rFont val="Times New Roman"/>
        <family val="1"/>
        <charset val="204"/>
      </rPr>
      <t>4</t>
    </r>
  </si>
  <si>
    <r>
      <t>расходы на закупку товаров, работ, услуг, всего</t>
    </r>
    <r>
      <rPr>
        <vertAlign val="superscript"/>
        <sz val="13"/>
        <rFont val="Times New Roman"/>
        <family val="1"/>
        <charset val="204"/>
      </rPr>
      <t>5</t>
    </r>
  </si>
  <si>
    <r>
      <t>налог на прибыль</t>
    </r>
    <r>
      <rPr>
        <vertAlign val="superscript"/>
        <sz val="13"/>
        <rFont val="Times New Roman"/>
        <family val="1"/>
        <charset val="204"/>
      </rPr>
      <t>6</t>
    </r>
  </si>
  <si>
    <r>
      <t>налог на добавленную стоимость</t>
    </r>
    <r>
      <rPr>
        <vertAlign val="superscript"/>
        <sz val="13"/>
        <rFont val="Times New Roman"/>
        <family val="1"/>
        <charset val="204"/>
      </rPr>
      <t>6</t>
    </r>
  </si>
  <si>
    <r>
      <t>прочие налоги, уменьшающие доход</t>
    </r>
    <r>
      <rPr>
        <vertAlign val="superscript"/>
        <sz val="13"/>
        <rFont val="Times New Roman"/>
        <family val="1"/>
        <charset val="204"/>
      </rPr>
      <t>6</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</si>
  <si>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3"/>
        <rFont val="Times New Roman"/>
        <family val="1"/>
        <charset val="204"/>
      </rPr>
      <t>10</t>
    </r>
  </si>
  <si>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13"/>
        <rFont val="Times New Roman"/>
        <family val="1"/>
        <charset val="204"/>
      </rPr>
      <t>11</t>
    </r>
  </si>
  <si>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vertAlign val="superscript"/>
        <sz val="13"/>
        <rFont val="Times New Roman"/>
        <family val="1"/>
        <charset val="204"/>
      </rPr>
      <t>11</t>
    </r>
  </si>
  <si>
    <r>
      <t>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t>
    </r>
    <r>
      <rPr>
        <vertAlign val="superscript"/>
        <sz val="13"/>
        <rFont val="Times New Roman"/>
        <family val="1"/>
        <charset val="204"/>
      </rPr>
      <t>10</t>
    </r>
  </si>
  <si>
    <t>УТВЕРЖДАЮ</t>
  </si>
  <si>
    <t>«____» _______________ 20___ г.</t>
  </si>
  <si>
    <t>субсидии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</si>
  <si>
    <t>фонд оплаты труда учреждений</t>
  </si>
  <si>
    <t>иные выплаты, за исключением фонда оплаты труда учреждений, лицам, привлекаемым согласно законодательству для выполнения отдельных полномочий</t>
  </si>
  <si>
    <t>социальное обеспечение и иные выплаты населению, всего</t>
  </si>
  <si>
    <t>премии и гранты</t>
  </si>
  <si>
    <t>иные выплаты населению</t>
  </si>
  <si>
    <r>
      <t>Выплаты, уменьшающие доход, всего</t>
    </r>
    <r>
      <rPr>
        <vertAlign val="superscript"/>
        <sz val="13"/>
        <rFont val="Times New Roman"/>
        <family val="1"/>
        <charset val="204"/>
      </rPr>
      <t>6</t>
    </r>
  </si>
  <si>
    <r>
      <t>Прочие выплаты, всего</t>
    </r>
    <r>
      <rPr>
        <vertAlign val="superscript"/>
        <sz val="13"/>
        <rFont val="Times New Roman"/>
        <family val="1"/>
        <charset val="204"/>
      </rPr>
      <t>7</t>
    </r>
  </si>
  <si>
    <t>исполнение судебных актов Российской Федерации и мировых соглашений по возмещению причиненного вреда</t>
  </si>
  <si>
    <r>
      <t>Раздел 2. Сведения по выплатам на закупки товаров, работ, услуг</t>
    </r>
    <r>
      <rPr>
        <vertAlign val="superscript"/>
        <sz val="11"/>
        <rFont val="Times New Roman"/>
        <family val="1"/>
        <charset val="204"/>
      </rPr>
      <t>8</t>
    </r>
  </si>
  <si>
    <r>
      <t>Выплаты на закупку товаров, работ, услуг, всего</t>
    </r>
    <r>
      <rPr>
        <vertAlign val="superscript"/>
        <sz val="13"/>
        <rFont val="Times New Roman"/>
        <family val="1"/>
        <charset val="204"/>
      </rPr>
      <t>9</t>
    </r>
  </si>
  <si>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3"/>
        <rFont val="Times New Roman"/>
        <family val="1"/>
        <charset val="204"/>
      </rPr>
      <t>13</t>
    </r>
  </si>
  <si>
    <t>за счет субсидий на финансовое обеспечение выполнения муниципального задания на оказание услуг (выполнение работ)</t>
  </si>
  <si>
    <t>за счет субсидий, предоставляемых в соответствии с абзацем вторым пункта 1 статьи 78.1 Бюджетного кодекса Российской Федерации, и целей их предоставления</t>
  </si>
  <si>
    <t>1.4.1.1</t>
  </si>
  <si>
    <t>1.4.1.2</t>
  </si>
  <si>
    <t>1.4.2.1</t>
  </si>
  <si>
    <t>1.4.2.2</t>
  </si>
  <si>
    <t>1.4.4.1</t>
  </si>
  <si>
    <t>1.4.4.2</t>
  </si>
  <si>
    <t>1.4.5.1</t>
  </si>
  <si>
    <t>1.4.5.2</t>
  </si>
  <si>
    <t>(наименование должности)</t>
  </si>
  <si>
    <t>иные выплаты персоналу учреждений, за исключением фонда оплаты труда</t>
  </si>
  <si>
    <t>уплата прочих налогов, сборов</t>
  </si>
  <si>
    <t>уплата иных платежей</t>
  </si>
  <si>
    <t>(уполномоченное лицо)</t>
  </si>
  <si>
    <t>(подпись)                         (И.О.Фамилия)</t>
  </si>
  <si>
    <t xml:space="preserve">  Приложение </t>
  </si>
  <si>
    <t>субсидии, предусмотренные абзацем вторым пункта 1 статьи 78.1 Бюджетного кодекса Российской Федерации</t>
  </si>
  <si>
    <t>Расшифровка видов доходов</t>
  </si>
  <si>
    <t>к плану финансово-хозяйственной деятельности</t>
  </si>
  <si>
    <t>Годовые суммы ФХД</t>
  </si>
  <si>
    <t>КВР</t>
  </si>
  <si>
    <t>Наименование статьи</t>
  </si>
  <si>
    <t>Сумма (руб.)</t>
  </si>
  <si>
    <t>ВСЕГО</t>
  </si>
  <si>
    <t>в том числе за счет:</t>
  </si>
  <si>
    <t>субсидии на выполнение государственного задания</t>
  </si>
  <si>
    <t>субсидии на иные цели</t>
  </si>
  <si>
    <t>поступлений от приносящей доход деятельности</t>
  </si>
  <si>
    <t>Доходы от собственности</t>
  </si>
  <si>
    <t>в том числе: (расшифровать)</t>
  </si>
  <si>
    <t>Объект</t>
  </si>
  <si>
    <t>Тариф, руб.</t>
  </si>
  <si>
    <r>
      <t>Предоставляемая площадь, м</t>
    </r>
    <r>
      <rPr>
        <vertAlign val="superscript"/>
        <sz val="12"/>
        <rFont val="Times New Roman"/>
        <family val="1"/>
        <charset val="204"/>
      </rPr>
      <t>2</t>
    </r>
  </si>
  <si>
    <t xml:space="preserve"> Расчет объема плановых поступлений от оказания услуг, работ, компенсации затрат учреждений</t>
  </si>
  <si>
    <t>1. Субсидии на финансовое обеспечение выполнения муниципального задания за счет средств местного бюджета</t>
  </si>
  <si>
    <t>2. Поступления от оказания услуг, выполнения работ, реализации готовой продукции иной приносящей доход деятельности</t>
  </si>
  <si>
    <t>Наименование услуги</t>
  </si>
  <si>
    <t>Объем оказания услуг</t>
  </si>
  <si>
    <t>Безвозмездные денежные поступления текущего характера</t>
  </si>
  <si>
    <t>Прочие доходы</t>
  </si>
  <si>
    <t>1. Гранты и иные целевые безвозмездные поступления:</t>
  </si>
  <si>
    <t>- целевые поступления</t>
  </si>
  <si>
    <t>- гранты</t>
  </si>
  <si>
    <t>2. Иные доходы</t>
  </si>
  <si>
    <t>Прочие поступления</t>
  </si>
  <si>
    <t>Увеличение остатков денежных средств за счет возврата дебиторской задолженности прошлых лет</t>
  </si>
  <si>
    <t>* Детализируется по соответствующим кодам статей и подстатей КОСГУ</t>
  </si>
  <si>
    <t>Руководитель</t>
  </si>
  <si>
    <t>Ответственный исполнитель</t>
  </si>
  <si>
    <t>Итого расход</t>
  </si>
  <si>
    <t>Доп.соглаш</t>
  </si>
  <si>
    <t>доп.соглашение</t>
  </si>
  <si>
    <t>Добавить</t>
  </si>
  <si>
    <t>Доп.расходы</t>
  </si>
  <si>
    <t>уменьшено расходов</t>
  </si>
  <si>
    <t>Налоги</t>
  </si>
  <si>
    <t>надо</t>
  </si>
  <si>
    <t>(Место печати)</t>
  </si>
  <si>
    <t>Доп.заявка (плюсом)</t>
  </si>
  <si>
    <t>Расшифровка видов выплат</t>
  </si>
  <si>
    <t>КОСГУ</t>
  </si>
  <si>
    <t>субсидии на выполнение муниципального задания</t>
  </si>
  <si>
    <t>из них остатки прошлых лет</t>
  </si>
  <si>
    <t>Фонд оплаты труда учреждений</t>
  </si>
  <si>
    <t>Фонд оплаты труда учреждений 211, 213</t>
  </si>
  <si>
    <t>Заработная плата</t>
  </si>
  <si>
    <t>Социальные пособия и компенсации персоналу в денежной форме</t>
  </si>
  <si>
    <t>1. Пособие за первые три дня временной нетрудоспособности за счет средств работодателя, в случае заболевания работника или полученной им травмы (за исключением несчастных случаев на производстве и профессиональных заболеваний)</t>
  </si>
  <si>
    <t>Иные выплаты персоналу учреждений, за исключением фонда оплаты труда</t>
  </si>
  <si>
    <t>Прочие несоциальные выплаты персоналу в денежной форме</t>
  </si>
  <si>
    <t xml:space="preserve"> 1. Суточные при служебных командировках</t>
  </si>
  <si>
    <t>Транспортные услуги</t>
  </si>
  <si>
    <t>Компесация за использование личного транспорта в служебных целях</t>
  </si>
  <si>
    <t>Прочие работы, услуги</t>
  </si>
  <si>
    <t>1. Оплата проезда к месту служебной командировки и обратно к месту постоянной работы транспортом общего пользования (при наличии документов (билетов), подтверждающих эти расходы)</t>
  </si>
  <si>
    <t>2.  Оплата за проживание в жилых помещениях (найм жилых помещений) при служебных командировках</t>
  </si>
  <si>
    <t>3. Иные расходы, произведенные работниками в служебных командировках</t>
  </si>
  <si>
    <t xml:space="preserve"> Ежемесячные компенсационные выплаты в размере 50 рублей персоналу, находящемуся в отпуске по уходу за ребенком до достижения им возраста 3 лет</t>
  </si>
  <si>
    <t>Взносы по обязательному социальному страхованию на выплаты по оплате труда работников и иные выплаты работникам учреждений</t>
  </si>
  <si>
    <t xml:space="preserve">Начисления на выплаты по оплате труда </t>
  </si>
  <si>
    <t>Оплата работ, услуг</t>
  </si>
  <si>
    <t>Услуги связи</t>
  </si>
  <si>
    <t>Наименование</t>
  </si>
  <si>
    <t>Кол-во телеф. номеров</t>
  </si>
  <si>
    <t>Стоимость в месяц</t>
  </si>
  <si>
    <t>Кол-во месяцев</t>
  </si>
  <si>
    <t>1. Основные телефонные номера</t>
  </si>
  <si>
    <t>2. Пользование глобальной сетью Интернет</t>
  </si>
  <si>
    <t>1. Оплата договоров гражданско-правового характера, заключенных с физическими лицами, на оказание транспортных услуг</t>
  </si>
  <si>
    <t>2.  Оплата услуг по пассажирским и грузовым перевозкам</t>
  </si>
  <si>
    <t>Коммунальные услуги</t>
  </si>
  <si>
    <t>1. Оплата отопления и технологических нужд:</t>
  </si>
  <si>
    <t>Адрес объекта потребления</t>
  </si>
  <si>
    <r>
      <t>Объем потребления по договору (Гкал, м</t>
    </r>
    <r>
      <rPr>
        <vertAlign val="superscript"/>
        <sz val="10"/>
        <rFont val="Times New Roman"/>
        <family val="1"/>
        <charset val="204"/>
      </rPr>
      <t>3</t>
    </r>
    <r>
      <rPr>
        <sz val="10"/>
        <rFont val="Times New Roman"/>
        <family val="1"/>
        <charset val="204"/>
      </rPr>
      <t>)</t>
    </r>
  </si>
  <si>
    <t>2. Оплата потребления электрической энергии:</t>
  </si>
  <si>
    <t>Объем потребления по договору (тыс. кВт-ч)</t>
  </si>
  <si>
    <t>3. Оплата водоснабжения помещений:</t>
  </si>
  <si>
    <t>Лимит, куб.м</t>
  </si>
  <si>
    <t>Арендная плата за пользование имуществом (за исключением земельных участков и других обособленных природных объектов)</t>
  </si>
  <si>
    <t>1.  Оплата арендной платы в соответствии с заключенными договорами аренды (субаренды, имущественного найма) транспортных средств</t>
  </si>
  <si>
    <t>2.  Арендная плата в соответствии с заключенными договорами аренды (субаренды, имущественного найма) помещений, сооружений:</t>
  </si>
  <si>
    <t>Работы, услуги по содержанию имущества</t>
  </si>
  <si>
    <t>1. Услуги по охране, приобретаемые на основании договоров с физическими и юридическими лицами</t>
  </si>
  <si>
    <t>227</t>
  </si>
  <si>
    <t>Страхование</t>
  </si>
  <si>
    <t>1. Расходы на уплату страховых премий (страховых взносов) по договорам страхования, заключенным со страховыми организациями</t>
  </si>
  <si>
    <t>290*</t>
  </si>
  <si>
    <t xml:space="preserve">Прочие расходы </t>
  </si>
  <si>
    <t>Исполнение судебных актов</t>
  </si>
  <si>
    <t>Уплата налогов, сборов и иных платежей, всего</t>
  </si>
  <si>
    <t>Прочие расходы</t>
  </si>
  <si>
    <t>Уплата налога на имущество организаций и земельного налога</t>
  </si>
  <si>
    <t>1. Уплата земельного налога</t>
  </si>
  <si>
    <t>2. Уплата налога на имущество</t>
  </si>
  <si>
    <t>Налоги, пошлины и сборы</t>
  </si>
  <si>
    <t>1. Уплата транспортного налога</t>
  </si>
  <si>
    <t>2. Уплата государственных пошлин и сборов в установленных законодательством случаях</t>
  </si>
  <si>
    <t>Поступление нефинансовых активов</t>
  </si>
  <si>
    <t>Увеличение стоимости основных средств</t>
  </si>
  <si>
    <t>Увеличение стоимости материальных запасов:</t>
  </si>
  <si>
    <r>
      <rPr>
        <b/>
        <sz val="12"/>
        <rFont val="Times New Roman"/>
        <family val="1"/>
        <charset val="204"/>
      </rPr>
      <t xml:space="preserve">343 </t>
    </r>
    <r>
      <rPr>
        <sz val="12"/>
        <rFont val="Times New Roman"/>
        <family val="1"/>
        <charset val="204"/>
      </rPr>
      <t>Оплата горюче-смазочных материалов</t>
    </r>
  </si>
  <si>
    <t>Увеличение стоимости горюче-смазочных материалов</t>
  </si>
  <si>
    <t>Количество единиц автотранспорта</t>
  </si>
  <si>
    <t>Норма расхода бензина (л/100 км)</t>
  </si>
  <si>
    <t>Пробег на 20__ год, км</t>
  </si>
  <si>
    <t>Стоимость, руб. за 1 литр</t>
  </si>
  <si>
    <t>Увеличение стоимости строительных материалов</t>
  </si>
  <si>
    <t>Увеличение стоимости мягкого инвентаря</t>
  </si>
  <si>
    <t>346</t>
  </si>
  <si>
    <t>Увеличение стоимости прочих оборотных запасов (материалов)</t>
  </si>
  <si>
    <t>Увеличение стоимости прочих материальных запасов однократного применения</t>
  </si>
  <si>
    <t>Передача электроэнергии</t>
  </si>
  <si>
    <t>Купля- продажи электроэнергии</t>
  </si>
  <si>
    <t>Прием сточных вод</t>
  </si>
  <si>
    <t>Водоснабжение и водоотведение</t>
  </si>
  <si>
    <t>4. Вывоз ТБО</t>
  </si>
  <si>
    <t>Тепловая энергия</t>
  </si>
  <si>
    <t>Экономист</t>
  </si>
  <si>
    <t>Увеличение стоимости медикаментов медикаментов</t>
  </si>
  <si>
    <t>Увеличение стоимости продуктов питания</t>
  </si>
  <si>
    <t xml:space="preserve"> Начальник </t>
  </si>
  <si>
    <t>Управления образования Администрации города Вологды</t>
  </si>
  <si>
    <t>_____________      И.Л. Гуляева</t>
  </si>
  <si>
    <t>Управление образования Администрации города Вологды</t>
  </si>
  <si>
    <t>Оплата труда</t>
  </si>
  <si>
    <t>Платные услуги (131)</t>
  </si>
  <si>
    <t>Родительская плата (131)</t>
  </si>
  <si>
    <t>Возмещение коммунальных услуг арендаторами (135)</t>
  </si>
  <si>
    <t>Уменьшение стоимости материальных запасов</t>
  </si>
  <si>
    <t>Сдача металолома (446)</t>
  </si>
  <si>
    <t>Сдача макулатуры (446)</t>
  </si>
  <si>
    <t>Организация отдыха детей в каникулярное время (131)</t>
  </si>
  <si>
    <t>1.1. Обслуживание АПС</t>
  </si>
  <si>
    <t>1.2. Техобслуживание пожарной сигнализации</t>
  </si>
  <si>
    <t>1.3. Техобслуживание тревожной сигнализации</t>
  </si>
  <si>
    <t>1.4.Сервисное обслуживание оргтехники</t>
  </si>
  <si>
    <t>2. Услуги по погрузке, разгрузке, укладке, складированию нефинансовых активов</t>
  </si>
  <si>
    <t>3. Услуги по обучению на курсах повышения квалификации, подготовки и переподготовки специалистов</t>
  </si>
  <si>
    <t>4. Медицинские услуги (в том числе диспансеризация, медицинский осмотр и освидетельствование работников (включая предрейсовые осмотры водителей), состоящих в штате учреждения, проведение медицинских анализов)</t>
  </si>
  <si>
    <t>5. Услуги и работы по утилизации, захоронению отходов</t>
  </si>
  <si>
    <t>6. Оказание услуг по ведению бухгалтерского, налогового и статистического учета</t>
  </si>
  <si>
    <t>7. Оказание услуг по организации питания</t>
  </si>
  <si>
    <t>8. Другие расходы, связанные с оплатой работ, услуг</t>
  </si>
  <si>
    <t>Канцелярские товары</t>
  </si>
  <si>
    <t xml:space="preserve">Код бюджетной классификации Российской Федерации 8.1 </t>
  </si>
  <si>
    <t>26310.1</t>
  </si>
  <si>
    <t>из них</t>
  </si>
  <si>
    <t>26421.1</t>
  </si>
  <si>
    <t>26430.1</t>
  </si>
  <si>
    <t>Муниципальное дошкольное образовательное учреждение "Детский сад общеразвивающего вида № 25 "Улыбка"</t>
  </si>
  <si>
    <t xml:space="preserve"> доходы от оказания платных услуг (работ) потребителям соответствующих услуг (работ)</t>
  </si>
  <si>
    <t>Закупка энергетических ресурсов</t>
  </si>
  <si>
    <t xml:space="preserve"> М.А. Петряшева</t>
  </si>
  <si>
    <t xml:space="preserve">Е.Е.Патралова </t>
  </si>
  <si>
    <t>План финансово-хозяйственной деятельности</t>
  </si>
  <si>
    <t>закупку энергетических ресурсов</t>
  </si>
  <si>
    <t>округа города Вологды,</t>
  </si>
  <si>
    <t>от 16 марта 2022 г. N 360</t>
  </si>
  <si>
    <t xml:space="preserve"> доходы от операционной аренды</t>
  </si>
  <si>
    <t>доходы от оказания услуг работ, компенсации затрат, всего</t>
  </si>
  <si>
    <t>субсидии на финансовое обеспечение выполнения муниципального задания за счет средств бюджета города Вологды</t>
  </si>
  <si>
    <t>доходы от штрафов, пеней, иных сумм принудительного изъятия, всего</t>
  </si>
  <si>
    <t>закупку научно-исследовательских, опытно-конструкторских и технологических работ</t>
  </si>
  <si>
    <t>прочую закупку товаров, работ  и услуг</t>
  </si>
  <si>
    <t>закупку товаров, работ, услуг в целях создания, развития, эксплуатации и вывода из эксплуатации муниципальных информационных систем</t>
  </si>
  <si>
    <t>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</si>
  <si>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</si>
  <si>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r>
      <rPr>
        <vertAlign val="superscript"/>
        <sz val="10"/>
        <rFont val="Times New Roman"/>
        <family val="1"/>
        <charset val="204"/>
      </rPr>
      <t>1</t>
    </r>
    <r>
      <rPr>
        <sz val="10"/>
        <rFont val="Times New Roman"/>
        <family val="1"/>
        <charset val="204"/>
      </rPr>
      <t xml:space="preserve"> В графе 3 отражаются:</t>
    </r>
  </si>
  <si>
    <t>по строкам 1000 - 1900 - коды аналитической группы подвида доходов бюджетов классификации доходов бюджетов;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2000 - 2720 -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</si>
  <si>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r>
      <rPr>
        <vertAlign val="superscript"/>
        <sz val="10"/>
        <rFont val="Times New Roman"/>
        <family val="1"/>
        <charset val="204"/>
      </rPr>
      <t>2</t>
    </r>
    <r>
      <rPr>
        <sz val="10"/>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с указанием справочной информации (типов средств).</t>
    </r>
  </si>
  <si>
    <r>
      <rPr>
        <vertAlign val="superscript"/>
        <sz val="10"/>
        <rFont val="Times New Roman"/>
        <family val="1"/>
        <charset val="204"/>
      </rPr>
      <t>3</t>
    </r>
    <r>
      <rPr>
        <sz val="10"/>
        <rFont val="Times New Roman"/>
        <family val="1"/>
        <charset val="204"/>
      </rPr>
      <t xml:space="preserve"> По строкам 0001 и 0002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</si>
  <si>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10"/>
        <rFont val="Times New Roman"/>
        <family val="1"/>
        <charset val="204"/>
      </rPr>
      <t>4</t>
    </r>
    <r>
      <rPr>
        <sz val="10"/>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</si>
  <si>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0"/>
        <rFont val="Times New Roman"/>
        <family val="1"/>
        <charset val="204"/>
      </rPr>
      <t>6</t>
    </r>
    <r>
      <rPr>
        <sz val="10"/>
        <rFont val="Times New Roman"/>
        <family val="1"/>
        <charset val="204"/>
      </rPr>
      <t xml:space="preserve"> Показатель отражается со знаком «минус».</t>
    </r>
  </si>
  <si>
    <r>
      <rPr>
        <vertAlign val="superscript"/>
        <sz val="10"/>
        <rFont val="Times New Roman"/>
        <family val="1"/>
        <charset val="204"/>
      </rPr>
      <t>7</t>
    </r>
    <r>
      <rPr>
        <sz val="10"/>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</si>
  <si>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 xml:space="preserve"> муниципальных учреждений городского</t>
  </si>
  <si>
    <r>
      <rPr>
        <vertAlign val="superscript"/>
        <sz val="10"/>
        <rFont val="Times New Roman"/>
        <family val="1"/>
        <charset val="204"/>
      </rPr>
      <t>5</t>
    </r>
    <r>
      <rPr>
        <sz val="10"/>
        <rFont val="Times New Roman"/>
        <family val="1"/>
        <charset val="204"/>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закупки товаров, работ, услуг» Плана.</t>
    </r>
  </si>
  <si>
    <t>1.3.1.</t>
  </si>
  <si>
    <t>в соответствии с Федеральным законом N 44-ФЗ</t>
  </si>
  <si>
    <t>из них &lt;8.1&gt;</t>
  </si>
  <si>
    <t>1.3.2.</t>
  </si>
  <si>
    <t>из них &lt;8.2&gt;:</t>
  </si>
  <si>
    <t>26310.2</t>
  </si>
  <si>
    <t>в соответствии с Федеральным законом N 223-ФЗ</t>
  </si>
  <si>
    <r>
      <t xml:space="preserve">за счет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 </t>
    </r>
    <r>
      <rPr>
        <vertAlign val="superscript"/>
        <sz val="12"/>
        <rFont val="Times New Roman"/>
        <family val="1"/>
        <charset val="204"/>
      </rPr>
      <t>12</t>
    </r>
  </si>
  <si>
    <t>1.4.4.</t>
  </si>
  <si>
    <t>26430.2</t>
  </si>
  <si>
    <t>1.4.5.</t>
  </si>
  <si>
    <t>в соответствии с Федеральным законом  № 44-ФЗ</t>
  </si>
  <si>
    <t>26451.1</t>
  </si>
  <si>
    <t>из них &lt;8.2&gt;</t>
  </si>
  <si>
    <t>26451.2</t>
  </si>
  <si>
    <t>в соответствии с Федеральным законом  № 223-ФЗ</t>
  </si>
  <si>
    <r>
      <t>8</t>
    </r>
    <r>
      <rPr>
        <sz val="10"/>
        <rFont val="Times New Roman"/>
        <family val="1"/>
        <charset val="204"/>
      </rPr>
      <t xml:space="preserve"> В разделе 2 «Сведения по выплатам на закупки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</si>
  <si>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t>&lt;8.1&gt; В случаях, если муниципальному учреждению предоставляются субсидия в соответствии с абзацем вторым пункта 1 статьи 78.1 Бюджетного кодекса Российской Федерации, субсидия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 или грант в форме субсидии соответствии с абзацем первым пункта 4 статьи 78.1 Бюджетного кодекса Российской Федерации в целях достижения результатов регионального проекта, обеспечивающего достижение целей, показателей и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года N 204 "О национальных целях и стратегических задачах развития Российской Федерации на период до 2024 года" (с последующими изменениями) (далее - региональный проект), показатели строк 26310, 26421, 26430 и 26451 раздела 2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 нули).</t>
  </si>
  <si>
    <t>&lt;8.2&gt;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</si>
  <si>
    <r>
      <t xml:space="preserve">9 </t>
    </r>
    <r>
      <rPr>
        <sz val="10"/>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подразделяются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</si>
  <si>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10</t>
    </r>
    <r>
      <rPr>
        <sz val="10"/>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</si>
  <si>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11</t>
    </r>
    <r>
      <rPr>
        <sz val="10"/>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</si>
  <si>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12</t>
    </r>
    <r>
      <rPr>
        <sz val="10"/>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</si>
  <si>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13</t>
    </r>
    <r>
      <rPr>
        <sz val="10"/>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t>
    </r>
  </si>
  <si>
    <t>1.1.</t>
  </si>
  <si>
    <t>1.2.</t>
  </si>
  <si>
    <t>1.3.</t>
  </si>
  <si>
    <t>1.4.</t>
  </si>
  <si>
    <t>1.4.1.</t>
  </si>
  <si>
    <t>1.4.2.</t>
  </si>
  <si>
    <t>1.4.3.</t>
  </si>
  <si>
    <t>Уникальный код  &lt;8.2&gt;</t>
  </si>
  <si>
    <t>5</t>
  </si>
  <si>
    <t>5.1</t>
  </si>
  <si>
    <t>М.А. Петряшева</t>
  </si>
  <si>
    <t>на 2023г. и плановый период 2024 и 2025 годов</t>
  </si>
  <si>
    <t>на 2023 г. (текущий финансовый год)</t>
  </si>
  <si>
    <t>на 2024 г. (первый год планового периода)</t>
  </si>
  <si>
    <t>на 2025 г. (второй год планового периода)</t>
  </si>
  <si>
    <t xml:space="preserve">на 2023 год </t>
  </si>
  <si>
    <t>ЧОП</t>
  </si>
  <si>
    <t>Услуги, работы для целей капитальных вложений</t>
  </si>
  <si>
    <t>приобретение оргтехники</t>
  </si>
  <si>
    <t>Увеличение стоимости материальных запасов для целей капитальных вложений</t>
  </si>
  <si>
    <t>приобретени мебели, хоз.инвентаря</t>
  </si>
  <si>
    <t>ФГКУ "УВО ВНГ России по Вологодской обдасти" (тревожная кнопка)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</si>
</sst>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Cyr"/>
      <charset val="204"/>
    </font>
    <font>
      <sz val="13"/>
      <name val="Times New Roman"/>
      <family val="1"/>
      <charset val="204"/>
    </font>
    <font>
      <sz val="11"/>
      <name val="Times New Roman"/>
      <family val="1"/>
      <charset val="204"/>
    </font>
    <font>
      <sz val="10"/>
      <name val="Times New Roman"/>
      <family val="1"/>
      <charset val="204"/>
    </font>
    <font>
      <b/>
      <sz val="13"/>
      <name val="Times New Roman"/>
      <family val="1"/>
      <charset val="204"/>
    </font>
    <font>
      <sz val="9"/>
      <name val="Times New Roman"/>
      <family val="1"/>
      <charset val="204"/>
    </font>
    <font>
      <vertAlign val="superscript"/>
      <sz val="13"/>
      <name val="Times New Roman"/>
      <family val="1"/>
      <charset val="204"/>
    </font>
    <font>
      <vertAlign val="superscript"/>
      <sz val="11"/>
      <name val="Times New Roman"/>
      <family val="1"/>
      <charset val="204"/>
    </font>
    <font>
      <sz val="10"/>
      <name val="Arial Cyr"/>
      <charset val="204"/>
    </font>
    <font>
      <sz val="10"/>
      <name val="Arial"/>
      <family val="2"/>
      <charset val="204"/>
    </font>
    <font>
      <b/>
      <sz val="14"/>
      <name val="Times New Roman"/>
      <family val="1"/>
      <charset val="204"/>
    </font>
    <font>
      <sz val="12"/>
      <name val="Times New Roman"/>
      <family val="1"/>
      <charset val="204"/>
    </font>
    <font>
      <b/>
      <sz val="12"/>
      <name val="Times New Roman"/>
      <family val="1"/>
      <charset val="204"/>
    </font>
    <font>
      <vertAlign val="superscript"/>
      <sz val="12"/>
      <name val="Times New Roman"/>
      <family val="1"/>
      <charset val="204"/>
    </font>
    <font>
      <b/>
      <sz val="10"/>
      <name val="Times New Roman"/>
      <family val="1"/>
      <charset val="204"/>
    </font>
    <font>
      <vertAlign val="superscript"/>
      <sz val="10"/>
      <name val="Times New Roman"/>
      <family val="1"/>
      <charset val="204"/>
    </font>
    <font>
      <i/>
      <sz val="10"/>
      <name val="Arial"/>
      <family val="2"/>
      <charset val="204"/>
    </font>
    <font>
      <i/>
      <sz val="12"/>
      <name val="Times New Roman"/>
      <family val="1"/>
      <charset val="204"/>
    </font>
    <font>
      <b/>
      <sz val="10"/>
      <name val="Arial Cyr"/>
      <charset val="204"/>
    </font>
    <font>
      <sz val="12"/>
      <color rgb="FFFF0000"/>
      <name val="Times New Roman"/>
      <family val="1"/>
      <charset val="204"/>
    </font>
    <font>
      <u/>
      <sz val="11"/>
      <name val="Times New Roman"/>
      <family val="1"/>
      <charset val="204"/>
    </font>
    <font>
      <b/>
      <sz val="10"/>
      <name val="Arial"/>
      <family val="2"/>
      <charset val="204"/>
    </font>
    <font>
      <b/>
      <sz val="11"/>
      <name val="Arial"/>
      <family val="2"/>
      <charset val="204"/>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9" fillId="0" borderId="0"/>
    <xf numFmtId="0" fontId="8" fillId="0" borderId="0"/>
    <xf numFmtId="0" fontId="8" fillId="0" borderId="0"/>
  </cellStyleXfs>
  <cellXfs count="344">
    <xf numFmtId="0" fontId="0" fillId="0" borderId="0" xfId="0"/>
    <xf numFmtId="0" fontId="1" fillId="0" borderId="0" xfId="0" applyFont="1"/>
    <xf numFmtId="0" fontId="2" fillId="0" borderId="0" xfId="0" applyFont="1" applyAlignment="1">
      <alignment horizontal="right"/>
    </xf>
    <xf numFmtId="0" fontId="2" fillId="0" borderId="0" xfId="0" applyFont="1"/>
    <xf numFmtId="0" fontId="2" fillId="0" borderId="0" xfId="0" applyFont="1" applyAlignment="1"/>
    <xf numFmtId="0" fontId="1" fillId="0" borderId="0" xfId="0" applyFont="1" applyAlignment="1"/>
    <xf numFmtId="0" fontId="2" fillId="0" borderId="1" xfId="0" applyFont="1" applyBorder="1" applyAlignment="1">
      <alignment horizontal="center"/>
    </xf>
    <xf numFmtId="0" fontId="5" fillId="0" borderId="0" xfId="0" applyFont="1" applyAlignment="1">
      <alignment horizontal="right"/>
    </xf>
    <xf numFmtId="0" fontId="1" fillId="0" borderId="1" xfId="0" applyFont="1" applyBorder="1" applyAlignment="1">
      <alignment horizontal="center" vertical="top" wrapText="1"/>
    </xf>
    <xf numFmtId="0" fontId="1" fillId="0" borderId="1" xfId="0" applyFont="1" applyBorder="1" applyAlignment="1">
      <alignment wrapText="1"/>
    </xf>
    <xf numFmtId="49" fontId="1" fillId="0" borderId="1" xfId="0" applyNumberFormat="1" applyFont="1" applyBorder="1" applyAlignment="1">
      <alignment horizontal="center" wrapText="1"/>
    </xf>
    <xf numFmtId="0" fontId="4" fillId="0" borderId="1" xfId="0" applyFont="1" applyBorder="1" applyAlignment="1">
      <alignment wrapText="1"/>
    </xf>
    <xf numFmtId="0" fontId="4" fillId="0" borderId="1" xfId="0" applyFont="1" applyBorder="1" applyAlignment="1">
      <alignment horizontal="center" wrapText="1"/>
    </xf>
    <xf numFmtId="0" fontId="2" fillId="0" borderId="1" xfId="0" applyFont="1" applyBorder="1" applyAlignment="1">
      <alignment wrapText="1"/>
    </xf>
    <xf numFmtId="0" fontId="1" fillId="0" borderId="1" xfId="0" applyFont="1" applyBorder="1" applyAlignment="1"/>
    <xf numFmtId="16" fontId="1" fillId="0" borderId="1" xfId="0" applyNumberFormat="1" applyFont="1" applyBorder="1" applyAlignment="1">
      <alignment horizontal="center" wrapText="1"/>
    </xf>
    <xf numFmtId="14" fontId="1" fillId="0" borderId="1" xfId="0" applyNumberFormat="1" applyFont="1" applyBorder="1" applyAlignment="1">
      <alignment horizontal="center" wrapText="1"/>
    </xf>
    <xf numFmtId="0" fontId="1" fillId="0" borderId="0" xfId="0" applyFont="1" applyBorder="1" applyAlignment="1">
      <alignment horizontal="center" wrapText="1"/>
    </xf>
    <xf numFmtId="0" fontId="1" fillId="0" borderId="0" xfId="0" applyFont="1" applyBorder="1" applyAlignment="1">
      <alignment wrapText="1"/>
    </xf>
    <xf numFmtId="0" fontId="3" fillId="0" borderId="0" xfId="0" applyFont="1"/>
    <xf numFmtId="0" fontId="1" fillId="0" borderId="1" xfId="0" applyFont="1" applyFill="1" applyBorder="1" applyAlignment="1">
      <alignment wrapText="1"/>
    </xf>
    <xf numFmtId="0" fontId="0" fillId="0" borderId="1" xfId="0" applyFont="1" applyBorder="1" applyAlignment="1"/>
    <xf numFmtId="0" fontId="2" fillId="0" borderId="1" xfId="0" applyFont="1" applyFill="1" applyBorder="1" applyAlignment="1">
      <alignment wrapText="1"/>
    </xf>
    <xf numFmtId="0" fontId="9" fillId="0" borderId="0" xfId="1"/>
    <xf numFmtId="4" fontId="9" fillId="0" borderId="0" xfId="1" applyNumberFormat="1" applyAlignment="1">
      <alignment horizontal="right"/>
    </xf>
    <xf numFmtId="0" fontId="2" fillId="0" borderId="0" xfId="1" applyFont="1" applyFill="1" applyAlignment="1"/>
    <xf numFmtId="0" fontId="2" fillId="0" borderId="0" xfId="1" applyFont="1" applyFill="1"/>
    <xf numFmtId="0" fontId="3" fillId="0" borderId="0" xfId="2" applyFont="1" applyFill="1" applyBorder="1" applyAlignment="1">
      <alignment vertical="center"/>
    </xf>
    <xf numFmtId="4" fontId="3" fillId="0" borderId="0" xfId="2" applyNumberFormat="1" applyFont="1" applyFill="1" applyBorder="1" applyAlignment="1">
      <alignment horizontal="right" vertical="center"/>
    </xf>
    <xf numFmtId="4" fontId="9" fillId="0" borderId="0" xfId="1" applyNumberFormat="1"/>
    <xf numFmtId="0" fontId="12" fillId="0" borderId="1" xfId="2" applyFont="1" applyFill="1" applyBorder="1" applyAlignment="1">
      <alignment horizontal="left" vertical="center" wrapText="1"/>
    </xf>
    <xf numFmtId="4" fontId="12" fillId="0" borderId="1" xfId="3" applyNumberFormat="1" applyFont="1" applyFill="1" applyBorder="1" applyAlignment="1">
      <alignment horizontal="right" vertical="center" wrapText="1"/>
    </xf>
    <xf numFmtId="4" fontId="12" fillId="2" borderId="1" xfId="2" applyNumberFormat="1" applyFont="1" applyFill="1" applyBorder="1" applyAlignment="1">
      <alignment horizontal="right" vertical="center" wrapText="1"/>
    </xf>
    <xf numFmtId="4" fontId="12" fillId="2" borderId="0" xfId="2" applyNumberFormat="1" applyFont="1" applyFill="1" applyBorder="1" applyAlignment="1">
      <alignment horizontal="right" vertical="center" wrapText="1"/>
    </xf>
    <xf numFmtId="4" fontId="12" fillId="2" borderId="1" xfId="3" applyNumberFormat="1" applyFont="1" applyFill="1" applyBorder="1" applyAlignment="1">
      <alignment horizontal="right" wrapText="1"/>
    </xf>
    <xf numFmtId="4" fontId="11" fillId="2" borderId="1" xfId="2" applyNumberFormat="1" applyFont="1" applyFill="1" applyBorder="1" applyAlignment="1">
      <alignment horizontal="right" vertical="center" wrapText="1"/>
    </xf>
    <xf numFmtId="0" fontId="9" fillId="0" borderId="1" xfId="1" applyBorder="1"/>
    <xf numFmtId="0" fontId="3" fillId="0" borderId="1" xfId="2" applyFont="1" applyFill="1" applyBorder="1" applyAlignment="1">
      <alignment horizontal="center" vertical="center" wrapText="1"/>
    </xf>
    <xf numFmtId="0" fontId="10" fillId="0" borderId="15" xfId="2" applyFont="1" applyFill="1" applyBorder="1" applyAlignment="1">
      <alignment horizontal="center" vertical="center" wrapText="1"/>
    </xf>
    <xf numFmtId="4" fontId="12" fillId="0" borderId="23" xfId="2" applyNumberFormat="1" applyFont="1" applyFill="1" applyBorder="1" applyAlignment="1">
      <alignment horizontal="right" vertical="center" wrapText="1"/>
    </xf>
    <xf numFmtId="0" fontId="12" fillId="0" borderId="0" xfId="1" applyFont="1"/>
    <xf numFmtId="0" fontId="12" fillId="0" borderId="0" xfId="2" applyFont="1" applyFill="1" applyBorder="1" applyAlignment="1">
      <alignment horizontal="left" vertical="center"/>
    </xf>
    <xf numFmtId="0" fontId="11" fillId="0" borderId="0" xfId="2" applyFont="1" applyFill="1" applyBorder="1" applyAlignment="1">
      <alignment horizontal="left" vertical="center"/>
    </xf>
    <xf numFmtId="0" fontId="3" fillId="0" borderId="0" xfId="2" applyFont="1" applyFill="1" applyBorder="1" applyAlignment="1">
      <alignment horizontal="left" vertical="center"/>
    </xf>
    <xf numFmtId="0" fontId="12" fillId="0" borderId="0" xfId="2" applyFont="1" applyFill="1" applyBorder="1" applyAlignment="1">
      <alignment vertical="center"/>
    </xf>
    <xf numFmtId="0" fontId="1" fillId="0" borderId="0" xfId="2" applyFont="1" applyFill="1" applyBorder="1" applyAlignment="1">
      <alignment vertical="center"/>
    </xf>
    <xf numFmtId="0" fontId="1" fillId="0" borderId="0" xfId="2" applyFont="1" applyFill="1" applyBorder="1" applyAlignment="1">
      <alignment horizontal="center" vertical="center"/>
    </xf>
    <xf numFmtId="0" fontId="3" fillId="0" borderId="0" xfId="2" applyFont="1" applyFill="1" applyBorder="1" applyAlignment="1">
      <alignment horizontal="center" vertical="center"/>
    </xf>
    <xf numFmtId="4" fontId="2" fillId="0" borderId="0" xfId="2" applyNumberFormat="1" applyFont="1" applyFill="1" applyBorder="1" applyAlignment="1">
      <alignment horizontal="right" vertical="center"/>
    </xf>
    <xf numFmtId="0" fontId="1" fillId="0" borderId="0" xfId="2" applyFont="1" applyFill="1" applyBorder="1" applyAlignment="1">
      <alignment horizontal="left" vertical="center"/>
    </xf>
    <xf numFmtId="0" fontId="11" fillId="0" borderId="0" xfId="2" applyFont="1" applyFill="1" applyBorder="1" applyAlignment="1">
      <alignment horizontal="center" vertical="center"/>
    </xf>
    <xf numFmtId="0" fontId="11" fillId="0" borderId="0" xfId="2" applyFont="1" applyFill="1" applyBorder="1" applyAlignment="1">
      <alignment vertical="center"/>
    </xf>
    <xf numFmtId="4" fontId="11" fillId="0" borderId="0" xfId="2" applyNumberFormat="1" applyFont="1" applyFill="1" applyBorder="1" applyAlignment="1">
      <alignment horizontal="right" vertical="center"/>
    </xf>
    <xf numFmtId="0" fontId="9" fillId="0" borderId="0" xfId="1" applyFont="1"/>
    <xf numFmtId="4" fontId="9" fillId="0" borderId="0" xfId="1" applyNumberFormat="1" applyFont="1" applyAlignment="1">
      <alignment horizontal="right"/>
    </xf>
    <xf numFmtId="4" fontId="9" fillId="0" borderId="0" xfId="1" applyNumberFormat="1" applyFont="1"/>
    <xf numFmtId="4" fontId="14" fillId="0" borderId="1"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4" fontId="3" fillId="0" borderId="26" xfId="2" applyNumberFormat="1" applyFont="1" applyFill="1" applyBorder="1" applyAlignment="1">
      <alignment horizontal="center" vertical="center" wrapText="1"/>
    </xf>
    <xf numFmtId="4" fontId="12" fillId="0" borderId="26" xfId="2" applyNumberFormat="1" applyFont="1" applyFill="1" applyBorder="1" applyAlignment="1">
      <alignment horizontal="right" vertical="center" wrapText="1"/>
    </xf>
    <xf numFmtId="4" fontId="11" fillId="0" borderId="26" xfId="2" applyNumberFormat="1" applyFont="1" applyFill="1" applyBorder="1" applyAlignment="1">
      <alignment horizontal="right" vertical="center" wrapText="1"/>
    </xf>
    <xf numFmtId="0" fontId="12" fillId="0" borderId="15" xfId="2" applyFont="1" applyFill="1" applyBorder="1" applyAlignment="1">
      <alignment horizontal="center" vertical="center" wrapText="1"/>
    </xf>
    <xf numFmtId="0" fontId="12" fillId="0" borderId="13" xfId="2" applyFont="1" applyFill="1" applyBorder="1" applyAlignment="1">
      <alignment horizontal="center" vertical="center" wrapText="1"/>
    </xf>
    <xf numFmtId="0" fontId="11" fillId="0" borderId="15" xfId="2" applyFont="1" applyFill="1" applyBorder="1" applyAlignment="1">
      <alignment vertical="center" wrapText="1"/>
    </xf>
    <xf numFmtId="4" fontId="11" fillId="0" borderId="1" xfId="2" applyNumberFormat="1" applyFont="1" applyFill="1" applyBorder="1" applyAlignment="1">
      <alignment horizontal="right" vertical="center" wrapText="1"/>
    </xf>
    <xf numFmtId="0" fontId="11" fillId="0" borderId="1" xfId="2" applyFont="1" applyFill="1" applyBorder="1" applyAlignment="1">
      <alignment horizontal="center" vertical="center" wrapText="1"/>
    </xf>
    <xf numFmtId="4" fontId="12" fillId="0" borderId="1" xfId="2" applyNumberFormat="1" applyFont="1" applyFill="1" applyBorder="1" applyAlignment="1">
      <alignment horizontal="right" vertical="center" wrapText="1"/>
    </xf>
    <xf numFmtId="0" fontId="9" fillId="0" borderId="2" xfId="1" applyBorder="1"/>
    <xf numFmtId="0" fontId="9" fillId="0" borderId="13" xfId="1" applyBorder="1"/>
    <xf numFmtId="0" fontId="12" fillId="0" borderId="1" xfId="2" applyFont="1" applyFill="1" applyBorder="1" applyAlignment="1">
      <alignment horizontal="center" vertical="center" wrapText="1"/>
    </xf>
    <xf numFmtId="0" fontId="16" fillId="0" borderId="1" xfId="1" applyFont="1" applyBorder="1"/>
    <xf numFmtId="4" fontId="17" fillId="0" borderId="26" xfId="2" applyNumberFormat="1" applyFont="1" applyFill="1" applyBorder="1" applyAlignment="1">
      <alignment horizontal="right" vertical="center" wrapText="1"/>
    </xf>
    <xf numFmtId="0" fontId="16" fillId="0" borderId="0" xfId="1" applyFont="1"/>
    <xf numFmtId="0" fontId="11" fillId="0" borderId="0" xfId="2" applyFont="1" applyFill="1" applyBorder="1" applyAlignment="1">
      <alignment vertical="center" wrapText="1"/>
    </xf>
    <xf numFmtId="4" fontId="9" fillId="0" borderId="0" xfId="2" applyNumberFormat="1" applyFont="1" applyFill="1" applyBorder="1" applyAlignment="1">
      <alignment horizontal="right" vertical="center" wrapText="1"/>
    </xf>
    <xf numFmtId="0" fontId="10" fillId="0" borderId="13" xfId="2" applyFont="1" applyFill="1" applyBorder="1" applyAlignment="1">
      <alignment horizontal="center" vertical="center" wrapText="1"/>
    </xf>
    <xf numFmtId="0" fontId="3" fillId="0" borderId="15" xfId="2" applyFont="1" applyFill="1" applyBorder="1" applyAlignment="1">
      <alignment horizontal="center" vertical="center" wrapText="1"/>
    </xf>
    <xf numFmtId="4" fontId="11" fillId="0" borderId="2" xfId="2" applyNumberFormat="1" applyFont="1" applyFill="1" applyBorder="1" applyAlignment="1">
      <alignment horizontal="right" vertical="center" wrapText="1"/>
    </xf>
    <xf numFmtId="0" fontId="1" fillId="0" borderId="0" xfId="0" applyFont="1" applyAlignment="1">
      <alignment wrapText="1"/>
    </xf>
    <xf numFmtId="4" fontId="11" fillId="2" borderId="1" xfId="3" applyNumberFormat="1" applyFont="1" applyFill="1" applyBorder="1" applyAlignment="1">
      <alignment horizontal="right" wrapText="1"/>
    </xf>
    <xf numFmtId="2" fontId="4" fillId="0" borderId="1" xfId="0" applyNumberFormat="1" applyFont="1" applyBorder="1" applyAlignment="1">
      <alignment wrapText="1"/>
    </xf>
    <xf numFmtId="0" fontId="12" fillId="0" borderId="15" xfId="2" applyFont="1" applyFill="1" applyBorder="1" applyAlignment="1">
      <alignment horizontal="center" vertical="center" wrapText="1"/>
    </xf>
    <xf numFmtId="0" fontId="12" fillId="0" borderId="15" xfId="2" applyFont="1" applyFill="1" applyBorder="1" applyAlignment="1">
      <alignment horizontal="left" vertical="center" wrapText="1"/>
    </xf>
    <xf numFmtId="4" fontId="11" fillId="0" borderId="1" xfId="2" applyNumberFormat="1" applyFont="1" applyFill="1" applyBorder="1" applyAlignment="1">
      <alignment horizontal="right" vertical="center" wrapText="1"/>
    </xf>
    <xf numFmtId="4" fontId="19" fillId="2" borderId="1" xfId="2" applyNumberFormat="1" applyFont="1" applyFill="1" applyBorder="1" applyAlignment="1">
      <alignment horizontal="right" vertical="center" wrapText="1"/>
    </xf>
    <xf numFmtId="0" fontId="21" fillId="0" borderId="1" xfId="1" applyFont="1" applyBorder="1"/>
    <xf numFmtId="0" fontId="1" fillId="0" borderId="2" xfId="0" applyFont="1" applyBorder="1" applyAlignment="1">
      <alignment wrapText="1"/>
    </xf>
    <xf numFmtId="0" fontId="2" fillId="0" borderId="3" xfId="0" applyFont="1" applyBorder="1" applyAlignment="1">
      <alignment wrapText="1"/>
    </xf>
    <xf numFmtId="0" fontId="1" fillId="0" borderId="3" xfId="0" applyFont="1" applyBorder="1" applyAlignment="1">
      <alignment wrapText="1"/>
    </xf>
    <xf numFmtId="0" fontId="1" fillId="0" borderId="29" xfId="0" applyFont="1" applyBorder="1" applyAlignment="1">
      <alignment wrapText="1"/>
    </xf>
    <xf numFmtId="0" fontId="1" fillId="0" borderId="30" xfId="0" applyFont="1" applyBorder="1" applyAlignment="1">
      <alignment horizontal="center" wrapText="1"/>
    </xf>
    <xf numFmtId="0" fontId="4" fillId="0" borderId="30" xfId="0" applyFont="1" applyBorder="1" applyAlignment="1">
      <alignment wrapText="1"/>
    </xf>
    <xf numFmtId="0" fontId="4" fillId="0" borderId="31" xfId="0" applyFont="1" applyBorder="1" applyAlignment="1">
      <alignment wrapText="1"/>
    </xf>
    <xf numFmtId="0" fontId="4" fillId="0" borderId="30" xfId="0" applyFont="1" applyBorder="1" applyAlignment="1">
      <alignment horizontal="center" wrapText="1"/>
    </xf>
    <xf numFmtId="0" fontId="12" fillId="0" borderId="15" xfId="3" applyFont="1" applyFill="1" applyBorder="1" applyAlignment="1">
      <alignment horizontal="left" vertical="center" wrapText="1"/>
    </xf>
    <xf numFmtId="0" fontId="12" fillId="0" borderId="1" xfId="2" applyFont="1" applyFill="1" applyBorder="1" applyAlignment="1">
      <alignment horizontal="left" vertical="center" wrapText="1"/>
    </xf>
    <xf numFmtId="4" fontId="11" fillId="0" borderId="1" xfId="2" applyNumberFormat="1" applyFont="1" applyFill="1" applyBorder="1" applyAlignment="1">
      <alignment horizontal="right" vertical="center" wrapText="1"/>
    </xf>
    <xf numFmtId="0" fontId="11" fillId="0" borderId="13" xfId="2" applyFont="1" applyFill="1" applyBorder="1" applyAlignment="1">
      <alignment horizontal="center" vertical="center" wrapText="1"/>
    </xf>
    <xf numFmtId="0" fontId="11" fillId="0" borderId="15" xfId="2" applyFont="1" applyFill="1" applyBorder="1" applyAlignment="1">
      <alignment horizontal="left" vertical="center" wrapText="1"/>
    </xf>
    <xf numFmtId="0" fontId="11" fillId="0" borderId="1" xfId="2" applyFont="1" applyFill="1" applyBorder="1" applyAlignment="1">
      <alignment vertical="center" wrapText="1"/>
    </xf>
    <xf numFmtId="0" fontId="11" fillId="0" borderId="1" xfId="2" applyFont="1" applyFill="1" applyBorder="1" applyAlignment="1">
      <alignment horizontal="left" vertical="center" wrapText="1"/>
    </xf>
    <xf numFmtId="0" fontId="12"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4" fontId="11" fillId="0" borderId="13" xfId="2" applyNumberFormat="1" applyFont="1" applyFill="1" applyBorder="1" applyAlignment="1">
      <alignment horizontal="right" vertical="center" wrapText="1"/>
    </xf>
    <xf numFmtId="0" fontId="11" fillId="0" borderId="1" xfId="2" applyFont="1" applyFill="1" applyBorder="1" applyAlignment="1">
      <alignment vertical="center" wrapText="1"/>
    </xf>
    <xf numFmtId="0" fontId="11"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0" fontId="10" fillId="0" borderId="0" xfId="2" applyFont="1" applyFill="1" applyBorder="1" applyAlignment="1">
      <alignment horizontal="center" vertical="center" wrapText="1"/>
    </xf>
    <xf numFmtId="4" fontId="12" fillId="0" borderId="0" xfId="2" applyNumberFormat="1" applyFont="1" applyFill="1" applyBorder="1" applyAlignment="1">
      <alignment horizontal="right" vertical="center" wrapText="1"/>
    </xf>
    <xf numFmtId="0" fontId="12" fillId="0" borderId="15" xfId="2" applyFont="1" applyFill="1" applyBorder="1" applyAlignment="1">
      <alignment horizontal="left" vertical="center" wrapText="1"/>
    </xf>
    <xf numFmtId="0" fontId="11" fillId="0" borderId="1" xfId="2" applyFont="1" applyFill="1" applyBorder="1" applyAlignment="1">
      <alignment horizontal="center" vertical="center" wrapText="1"/>
    </xf>
    <xf numFmtId="0" fontId="12" fillId="0" borderId="1" xfId="2" applyFont="1" applyFill="1" applyBorder="1" applyAlignment="1">
      <alignment horizontal="left" vertical="center" wrapText="1"/>
    </xf>
    <xf numFmtId="4" fontId="4" fillId="0" borderId="1" xfId="0" applyNumberFormat="1" applyFont="1" applyBorder="1" applyAlignment="1">
      <alignment wrapText="1"/>
    </xf>
    <xf numFmtId="14" fontId="2" fillId="0" borderId="1" xfId="0" applyNumberFormat="1" applyFont="1" applyBorder="1" applyAlignment="1">
      <alignment horizontal="center"/>
    </xf>
    <xf numFmtId="0" fontId="12" fillId="0" borderId="15" xfId="2" applyFont="1" applyFill="1" applyBorder="1" applyAlignment="1">
      <alignment horizontal="center" vertical="center" wrapText="1"/>
    </xf>
    <xf numFmtId="0" fontId="12" fillId="0" borderId="1" xfId="2" applyFont="1" applyFill="1" applyBorder="1" applyAlignment="1">
      <alignment horizontal="left" vertical="center" wrapText="1"/>
    </xf>
    <xf numFmtId="4" fontId="11" fillId="0" borderId="1" xfId="2" applyNumberFormat="1" applyFont="1" applyFill="1" applyBorder="1" applyAlignment="1">
      <alignment horizontal="right" vertical="center" wrapText="1"/>
    </xf>
    <xf numFmtId="4" fontId="12" fillId="3" borderId="1" xfId="2" applyNumberFormat="1" applyFont="1" applyFill="1" applyBorder="1" applyAlignment="1">
      <alignment horizontal="right" vertical="center" wrapText="1"/>
    </xf>
    <xf numFmtId="4" fontId="12" fillId="4" borderId="1" xfId="2" applyNumberFormat="1" applyFont="1" applyFill="1" applyBorder="1" applyAlignment="1">
      <alignment horizontal="right" vertical="center" wrapText="1"/>
    </xf>
    <xf numFmtId="4" fontId="12" fillId="3" borderId="1" xfId="3" applyNumberFormat="1" applyFont="1" applyFill="1" applyBorder="1" applyAlignment="1">
      <alignment horizontal="right" wrapText="1"/>
    </xf>
    <xf numFmtId="4" fontId="11" fillId="3" borderId="1" xfId="2" applyNumberFormat="1" applyFont="1" applyFill="1" applyBorder="1" applyAlignment="1">
      <alignment horizontal="right" vertical="center" wrapText="1"/>
    </xf>
    <xf numFmtId="4" fontId="12" fillId="3" borderId="23" xfId="2" applyNumberFormat="1" applyFont="1" applyFill="1" applyBorder="1" applyAlignment="1">
      <alignment horizontal="right" vertical="center" wrapText="1"/>
    </xf>
    <xf numFmtId="4" fontId="11" fillId="4" borderId="1" xfId="3" applyNumberFormat="1" applyFont="1" applyFill="1" applyBorder="1" applyAlignment="1">
      <alignment horizontal="right" wrapText="1"/>
    </xf>
    <xf numFmtId="4" fontId="11" fillId="4" borderId="1" xfId="2" applyNumberFormat="1" applyFont="1" applyFill="1" applyBorder="1" applyAlignment="1">
      <alignment horizontal="right" vertical="center" wrapText="1"/>
    </xf>
    <xf numFmtId="4" fontId="11" fillId="4" borderId="26" xfId="2" applyNumberFormat="1" applyFont="1" applyFill="1" applyBorder="1" applyAlignment="1">
      <alignment horizontal="right" vertical="center" wrapText="1"/>
    </xf>
    <xf numFmtId="4" fontId="12" fillId="4" borderId="23" xfId="2" applyNumberFormat="1" applyFont="1" applyFill="1" applyBorder="1" applyAlignment="1">
      <alignment horizontal="right" vertical="center" wrapText="1"/>
    </xf>
    <xf numFmtId="4" fontId="11" fillId="2" borderId="1" xfId="3" applyNumberFormat="1" applyFont="1" applyFill="1" applyBorder="1" applyAlignment="1">
      <alignment horizontal="right" vertical="center" wrapText="1"/>
    </xf>
    <xf numFmtId="4" fontId="1" fillId="0" borderId="1" xfId="0" applyNumberFormat="1" applyFont="1" applyBorder="1" applyAlignment="1">
      <alignment wrapText="1"/>
    </xf>
    <xf numFmtId="4" fontId="1" fillId="0" borderId="1" xfId="0" applyNumberFormat="1" applyFont="1" applyBorder="1" applyAlignment="1">
      <alignment horizontal="center" wrapText="1"/>
    </xf>
    <xf numFmtId="4" fontId="0" fillId="0" borderId="1" xfId="0" applyNumberFormat="1" applyFont="1" applyBorder="1" applyAlignment="1"/>
    <xf numFmtId="4" fontId="18" fillId="0" borderId="30" xfId="0" applyNumberFormat="1" applyFont="1" applyBorder="1" applyAlignment="1"/>
    <xf numFmtId="4" fontId="1" fillId="0" borderId="3" xfId="0" applyNumberFormat="1" applyFont="1" applyBorder="1" applyAlignment="1">
      <alignment wrapText="1"/>
    </xf>
    <xf numFmtId="0" fontId="11" fillId="0" borderId="1" xfId="2" applyFont="1" applyFill="1" applyBorder="1" applyAlignment="1">
      <alignment horizontal="left" vertical="center" wrapText="1"/>
    </xf>
    <xf numFmtId="0" fontId="12" fillId="0" borderId="1" xfId="2" applyFont="1" applyFill="1" applyBorder="1" applyAlignment="1">
      <alignment horizontal="left" vertical="center" wrapText="1"/>
    </xf>
    <xf numFmtId="4" fontId="12" fillId="0" borderId="2" xfId="2" applyNumberFormat="1" applyFont="1" applyFill="1" applyBorder="1" applyAlignment="1">
      <alignment horizontal="right" vertical="center" wrapText="1"/>
    </xf>
    <xf numFmtId="4" fontId="11" fillId="0" borderId="1" xfId="2" applyNumberFormat="1" applyFont="1" applyFill="1" applyBorder="1" applyAlignment="1">
      <alignment horizontal="right" vertical="center" wrapText="1"/>
    </xf>
    <xf numFmtId="0" fontId="12" fillId="0" borderId="15" xfId="2" applyFont="1" applyFill="1" applyBorder="1" applyAlignment="1">
      <alignment horizontal="center" vertical="center" wrapText="1"/>
    </xf>
    <xf numFmtId="4" fontId="11" fillId="0" borderId="1" xfId="2" applyNumberFormat="1" applyFont="1" applyFill="1" applyBorder="1" applyAlignment="1">
      <alignment horizontal="right" vertical="center" wrapText="1"/>
    </xf>
    <xf numFmtId="0" fontId="12" fillId="0" borderId="2" xfId="2" applyFont="1" applyFill="1" applyBorder="1" applyAlignment="1">
      <alignment horizontal="center" vertical="center" wrapText="1"/>
    </xf>
    <xf numFmtId="4" fontId="11" fillId="0" borderId="1" xfId="2" applyNumberFormat="1" applyFont="1" applyFill="1" applyBorder="1" applyAlignment="1">
      <alignment horizontal="right" vertical="center" wrapText="1"/>
    </xf>
    <xf numFmtId="0" fontId="10" fillId="0" borderId="15" xfId="2" applyFont="1" applyFill="1" applyBorder="1" applyAlignment="1">
      <alignment vertical="center" wrapText="1"/>
    </xf>
    <xf numFmtId="0" fontId="1" fillId="0" borderId="13" xfId="0" applyFont="1" applyBorder="1" applyAlignment="1">
      <alignment wrapText="1"/>
    </xf>
    <xf numFmtId="4" fontId="11" fillId="0" borderId="1" xfId="2" applyNumberFormat="1" applyFont="1" applyFill="1" applyBorder="1" applyAlignment="1">
      <alignment horizontal="right" vertical="center" wrapText="1"/>
    </xf>
    <xf numFmtId="4" fontId="1" fillId="0" borderId="1" xfId="0" applyNumberFormat="1" applyFont="1" applyBorder="1" applyAlignment="1">
      <alignment horizontal="right" wrapText="1"/>
    </xf>
    <xf numFmtId="4" fontId="11" fillId="0" borderId="1" xfId="2" applyNumberFormat="1" applyFont="1" applyFill="1" applyBorder="1" applyAlignment="1">
      <alignment horizontal="right" vertical="center" wrapText="1"/>
    </xf>
    <xf numFmtId="14" fontId="2" fillId="0" borderId="0" xfId="0" applyNumberFormat="1" applyFont="1" applyAlignment="1"/>
    <xf numFmtId="14" fontId="11" fillId="0" borderId="0" xfId="2" applyNumberFormat="1" applyFont="1" applyFill="1" applyBorder="1" applyAlignment="1">
      <alignment horizontal="left" vertical="center"/>
    </xf>
    <xf numFmtId="0" fontId="3" fillId="0" borderId="18" xfId="2" applyFont="1" applyFill="1" applyBorder="1" applyAlignment="1">
      <alignment horizontal="center" vertical="center"/>
    </xf>
    <xf numFmtId="0" fontId="3" fillId="0" borderId="0" xfId="2" applyFont="1" applyFill="1" applyBorder="1" applyAlignment="1">
      <alignment horizontal="center" vertical="center"/>
    </xf>
    <xf numFmtId="0" fontId="2" fillId="0" borderId="18" xfId="0" applyFont="1" applyBorder="1"/>
    <xf numFmtId="0" fontId="12" fillId="0" borderId="15" xfId="2" applyFont="1" applyFill="1" applyBorder="1" applyAlignment="1">
      <alignment horizontal="center" vertical="center" wrapText="1"/>
    </xf>
    <xf numFmtId="0" fontId="12" fillId="0" borderId="1" xfId="2" applyFont="1" applyFill="1" applyBorder="1" applyAlignment="1">
      <alignment horizontal="left" vertical="center" wrapText="1"/>
    </xf>
    <xf numFmtId="0" fontId="1" fillId="2" borderId="1" xfId="0" applyFont="1" applyFill="1" applyBorder="1" applyAlignment="1">
      <alignment horizontal="center" wrapText="1"/>
    </xf>
    <xf numFmtId="4" fontId="11" fillId="0" borderId="1" xfId="2" applyNumberFormat="1" applyFont="1" applyFill="1" applyBorder="1" applyAlignment="1">
      <alignment horizontal="right" vertical="center" wrapText="1"/>
    </xf>
    <xf numFmtId="4" fontId="12" fillId="0" borderId="32" xfId="2" applyNumberFormat="1" applyFont="1" applyFill="1" applyBorder="1" applyAlignment="1">
      <alignment horizontal="right" vertical="center" wrapText="1"/>
    </xf>
    <xf numFmtId="16" fontId="1" fillId="0" borderId="1" xfId="0" applyNumberFormat="1" applyFont="1" applyBorder="1" applyAlignment="1">
      <alignment horizontal="center" vertical="top" wrapText="1"/>
    </xf>
    <xf numFmtId="4" fontId="3" fillId="0" borderId="1" xfId="0" applyNumberFormat="1" applyFont="1" applyBorder="1" applyAlignment="1">
      <alignment wrapText="1"/>
    </xf>
    <xf numFmtId="4" fontId="11" fillId="0" borderId="1" xfId="2" applyNumberFormat="1" applyFont="1" applyFill="1" applyBorder="1" applyAlignment="1">
      <alignment horizontal="right" vertical="center" wrapText="1"/>
    </xf>
    <xf numFmtId="0" fontId="2" fillId="0" borderId="0" xfId="0" applyFont="1" applyAlignment="1">
      <alignment wrapText="1"/>
    </xf>
    <xf numFmtId="0" fontId="2" fillId="0" borderId="0" xfId="0" applyFont="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3" fillId="0" borderId="0" xfId="0" applyFont="1" applyFill="1" applyAlignment="1">
      <alignment horizontal="center" wrapText="1"/>
    </xf>
    <xf numFmtId="49" fontId="1" fillId="0" borderId="2" xfId="0" applyNumberFormat="1" applyFont="1" applyBorder="1" applyAlignment="1">
      <alignment horizontal="center" wrapText="1"/>
    </xf>
    <xf numFmtId="0" fontId="2" fillId="0" borderId="0" xfId="0" applyFont="1" applyAlignment="1">
      <alignment horizontal="center"/>
    </xf>
    <xf numFmtId="0" fontId="1" fillId="0" borderId="1" xfId="0" applyFont="1" applyBorder="1" applyAlignment="1">
      <alignment horizontal="center" wrapText="1"/>
    </xf>
    <xf numFmtId="0" fontId="1" fillId="0" borderId="3" xfId="0" applyFont="1" applyBorder="1" applyAlignment="1">
      <alignment horizontal="center" wrapText="1"/>
    </xf>
    <xf numFmtId="0" fontId="2" fillId="0" borderId="2" xfId="0" applyFont="1" applyBorder="1" applyAlignment="1">
      <alignment horizontal="center" wrapText="1"/>
    </xf>
    <xf numFmtId="0" fontId="3" fillId="0" borderId="0" xfId="0" applyFont="1" applyAlignment="1">
      <alignment horizontal="center"/>
    </xf>
    <xf numFmtId="0" fontId="11" fillId="0" borderId="0" xfId="0" applyFont="1"/>
    <xf numFmtId="0" fontId="11" fillId="0" borderId="0" xfId="0" applyFont="1" applyAlignment="1"/>
    <xf numFmtId="0" fontId="11" fillId="2" borderId="2" xfId="0" applyFont="1" applyFill="1" applyBorder="1" applyAlignment="1">
      <alignment horizontal="center" vertical="center" wrapText="1"/>
    </xf>
    <xf numFmtId="0" fontId="11" fillId="2" borderId="1" xfId="0" applyFont="1" applyFill="1" applyBorder="1" applyAlignment="1">
      <alignment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0" fillId="0" borderId="0" xfId="0" applyFont="1"/>
    <xf numFmtId="0" fontId="0" fillId="0" borderId="3" xfId="0" applyFont="1" applyBorder="1" applyAlignment="1"/>
    <xf numFmtId="2" fontId="0" fillId="0" borderId="1" xfId="0" applyNumberFormat="1" applyFont="1" applyBorder="1" applyAlignment="1"/>
    <xf numFmtId="0" fontId="0" fillId="0" borderId="1" xfId="0" applyFont="1" applyBorder="1" applyAlignment="1">
      <alignment horizontal="center"/>
    </xf>
    <xf numFmtId="4" fontId="0" fillId="0" borderId="3" xfId="0" applyNumberFormat="1" applyFont="1" applyBorder="1" applyAlignment="1"/>
    <xf numFmtId="4" fontId="0" fillId="0" borderId="1" xfId="0" applyNumberFormat="1" applyFont="1" applyBorder="1" applyAlignment="1">
      <alignment horizontal="center"/>
    </xf>
    <xf numFmtId="0" fontId="11" fillId="0" borderId="1" xfId="0" applyNumberFormat="1" applyFont="1" applyFill="1" applyBorder="1" applyAlignment="1" applyProtection="1">
      <alignment horizontal="left" vertical="top"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wrapText="1"/>
    </xf>
    <xf numFmtId="0" fontId="11" fillId="0" borderId="2" xfId="0" applyNumberFormat="1" applyFont="1" applyFill="1" applyBorder="1" applyAlignment="1" applyProtection="1">
      <alignment horizontal="left" vertical="top" wrapText="1"/>
    </xf>
    <xf numFmtId="0" fontId="11" fillId="0" borderId="3" xfId="0" applyNumberFormat="1" applyFont="1" applyFill="1" applyBorder="1" applyAlignment="1" applyProtection="1">
      <alignment horizontal="left" vertical="top" wrapText="1"/>
    </xf>
    <xf numFmtId="0" fontId="11" fillId="0" borderId="1" xfId="0" applyNumberFormat="1" applyFont="1" applyFill="1" applyBorder="1" applyAlignment="1" applyProtection="1">
      <alignment wrapText="1"/>
    </xf>
    <xf numFmtId="0" fontId="11" fillId="0" borderId="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16" fontId="11" fillId="0" borderId="1" xfId="0" applyNumberFormat="1" applyFont="1" applyFill="1" applyBorder="1" applyAlignment="1" applyProtection="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14" fontId="11" fillId="0" borderId="13" xfId="0" applyNumberFormat="1" applyFont="1" applyFill="1" applyBorder="1" applyAlignment="1" applyProtection="1">
      <alignment horizontal="center" vertical="center" wrapText="1"/>
    </xf>
    <xf numFmtId="14" fontId="11" fillId="0" borderId="1" xfId="0" applyNumberFormat="1" applyFont="1" applyFill="1" applyBorder="1" applyAlignment="1" applyProtection="1">
      <alignment horizontal="center" vertical="center" wrapText="1"/>
    </xf>
    <xf numFmtId="0" fontId="0" fillId="0" borderId="1" xfId="0" applyFont="1" applyBorder="1"/>
    <xf numFmtId="4" fontId="11" fillId="0" borderId="1" xfId="2" applyNumberFormat="1" applyFont="1" applyFill="1" applyBorder="1" applyAlignment="1">
      <alignment horizontal="right" vertical="center" wrapText="1"/>
    </xf>
    <xf numFmtId="4" fontId="11" fillId="0" borderId="1" xfId="2" applyNumberFormat="1" applyFont="1" applyFill="1" applyBorder="1" applyAlignment="1">
      <alignment horizontal="right" vertical="center" wrapText="1"/>
    </xf>
    <xf numFmtId="4" fontId="9" fillId="0" borderId="1" xfId="0" applyNumberFormat="1" applyFont="1" applyBorder="1" applyAlignment="1">
      <alignment horizontal="right" wrapText="1"/>
    </xf>
    <xf numFmtId="0" fontId="1" fillId="0" borderId="1" xfId="0" applyFont="1" applyBorder="1" applyAlignment="1">
      <alignment horizontal="right" wrapText="1"/>
    </xf>
    <xf numFmtId="4" fontId="11" fillId="0" borderId="1" xfId="2" applyNumberFormat="1" applyFont="1" applyFill="1" applyBorder="1" applyAlignment="1">
      <alignment horizontal="right" vertical="center" wrapText="1"/>
    </xf>
    <xf numFmtId="4" fontId="11" fillId="0" borderId="1" xfId="2" applyNumberFormat="1" applyFont="1" applyFill="1" applyBorder="1" applyAlignment="1">
      <alignment horizontal="right" vertical="center" wrapText="1"/>
    </xf>
    <xf numFmtId="0" fontId="11" fillId="0" borderId="1" xfId="2" applyFont="1" applyFill="1" applyBorder="1" applyAlignment="1">
      <alignment horizontal="left" vertical="center" wrapText="1"/>
    </xf>
    <xf numFmtId="0" fontId="11" fillId="0" borderId="0" xfId="1" applyFont="1" applyAlignment="1">
      <alignment horizontal="center" wrapText="1"/>
    </xf>
    <xf numFmtId="4" fontId="11" fillId="0" borderId="1" xfId="2" applyNumberFormat="1" applyFont="1" applyFill="1" applyBorder="1" applyAlignment="1">
      <alignment horizontal="right" vertical="center" wrapText="1"/>
    </xf>
    <xf numFmtId="0" fontId="11" fillId="0" borderId="15"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12" fillId="0" borderId="1" xfId="2" applyFont="1" applyFill="1" applyBorder="1" applyAlignment="1">
      <alignment horizontal="left" vertical="center" wrapText="1"/>
    </xf>
    <xf numFmtId="4" fontId="11" fillId="0" borderId="1" xfId="2" applyNumberFormat="1" applyFont="1" applyFill="1" applyBorder="1" applyAlignment="1">
      <alignment horizontal="right" vertical="center" wrapText="1"/>
    </xf>
    <xf numFmtId="0" fontId="22" fillId="0" borderId="1" xfId="1" applyFont="1" applyBorder="1" applyAlignment="1">
      <alignment horizontal="left"/>
    </xf>
    <xf numFmtId="4" fontId="11" fillId="4" borderId="13" xfId="2" applyNumberFormat="1" applyFont="1" applyFill="1" applyBorder="1" applyAlignment="1">
      <alignment horizontal="right" vertical="center" wrapText="1"/>
    </xf>
    <xf numFmtId="0" fontId="2" fillId="0" borderId="0" xfId="0" applyFont="1" applyFill="1" applyAlignment="1">
      <alignment horizontal="center"/>
    </xf>
    <xf numFmtId="0" fontId="5" fillId="0" borderId="18" xfId="0" applyFont="1" applyFill="1" applyBorder="1" applyAlignment="1">
      <alignment horizontal="center" wrapText="1"/>
    </xf>
    <xf numFmtId="0" fontId="3" fillId="0" borderId="0" xfId="0" applyFont="1" applyFill="1" applyAlignment="1">
      <alignment horizontal="center" wrapText="1"/>
    </xf>
    <xf numFmtId="0" fontId="11" fillId="0" borderId="0" xfId="0" applyFont="1" applyAlignment="1">
      <alignment horizontal="center"/>
    </xf>
    <xf numFmtId="0" fontId="4" fillId="2" borderId="0" xfId="0" applyFont="1" applyFill="1" applyAlignment="1">
      <alignment horizontal="center"/>
    </xf>
    <xf numFmtId="0" fontId="3" fillId="0" borderId="0" xfId="0" applyFont="1" applyFill="1" applyAlignment="1">
      <alignment horizontal="center"/>
    </xf>
    <xf numFmtId="0" fontId="2" fillId="0" borderId="0" xfId="0" applyFont="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2" fillId="0" borderId="0" xfId="0" applyFont="1" applyAlignment="1">
      <alignment horizontal="center" wrapText="1"/>
    </xf>
    <xf numFmtId="0" fontId="2" fillId="0" borderId="18" xfId="0" applyFont="1" applyBorder="1" applyAlignment="1">
      <alignment horizontal="center"/>
    </xf>
    <xf numFmtId="0" fontId="3" fillId="0" borderId="0" xfId="0" applyFont="1" applyFill="1" applyAlignment="1">
      <alignmen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top" wrapText="1"/>
    </xf>
    <xf numFmtId="0" fontId="15"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left" wrapText="1"/>
    </xf>
    <xf numFmtId="0" fontId="2" fillId="0" borderId="0" xfId="0" applyFont="1" applyAlignment="1">
      <alignment horizontal="left"/>
    </xf>
    <xf numFmtId="0" fontId="3" fillId="0" borderId="0" xfId="0" applyFont="1" applyAlignment="1">
      <alignment horizontal="center"/>
    </xf>
    <xf numFmtId="0" fontId="2" fillId="0" borderId="2" xfId="0" applyFont="1" applyBorder="1" applyAlignment="1">
      <alignment horizontal="center" wrapText="1"/>
    </xf>
    <xf numFmtId="0" fontId="20" fillId="0" borderId="18" xfId="0" applyFont="1" applyBorder="1" applyAlignment="1">
      <alignment horizontal="center"/>
    </xf>
    <xf numFmtId="16" fontId="11" fillId="0" borderId="2" xfId="0" applyNumberFormat="1" applyFont="1" applyFill="1" applyBorder="1" applyAlignment="1" applyProtection="1">
      <alignment horizontal="center" vertical="center" wrapText="1"/>
    </xf>
    <xf numFmtId="16" fontId="11" fillId="0" borderId="3" xfId="0" applyNumberFormat="1" applyFont="1" applyFill="1" applyBorder="1" applyAlignment="1" applyProtection="1">
      <alignment horizontal="center" vertical="center" wrapText="1"/>
    </xf>
    <xf numFmtId="14" fontId="11" fillId="0" borderId="2" xfId="0" applyNumberFormat="1"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13"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3" fillId="0" borderId="18"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0" xfId="2" applyFont="1" applyFill="1" applyBorder="1" applyAlignment="1">
      <alignment horizontal="center" vertical="center"/>
    </xf>
    <xf numFmtId="4" fontId="2" fillId="0" borderId="0" xfId="2" applyNumberFormat="1" applyFont="1" applyFill="1" applyBorder="1" applyAlignment="1">
      <alignment horizontal="center" vertical="center"/>
    </xf>
    <xf numFmtId="0" fontId="11" fillId="0" borderId="13"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11" fillId="0" borderId="15" xfId="2" applyFont="1" applyFill="1" applyBorder="1" applyAlignment="1">
      <alignment horizontal="center" vertical="center" wrapText="1"/>
    </xf>
    <xf numFmtId="0" fontId="12" fillId="0" borderId="13" xfId="3" applyFont="1" applyFill="1" applyBorder="1" applyAlignment="1">
      <alignment horizontal="left" vertical="center" wrapText="1"/>
    </xf>
    <xf numFmtId="0" fontId="12" fillId="0" borderId="14" xfId="3" applyFont="1" applyFill="1" applyBorder="1" applyAlignment="1">
      <alignment horizontal="left" vertical="center" wrapText="1"/>
    </xf>
    <xf numFmtId="0" fontId="12" fillId="0" borderId="15" xfId="3" applyFont="1" applyFill="1" applyBorder="1" applyAlignment="1">
      <alignment horizontal="left" vertical="center" wrapText="1"/>
    </xf>
    <xf numFmtId="0" fontId="3" fillId="0" borderId="15" xfId="2" applyFont="1" applyFill="1" applyBorder="1" applyAlignment="1">
      <alignment vertical="center" wrapText="1"/>
    </xf>
    <xf numFmtId="0" fontId="3" fillId="0" borderId="1" xfId="2" applyFont="1" applyFill="1" applyBorder="1" applyAlignment="1">
      <alignment vertical="center" wrapText="1"/>
    </xf>
    <xf numFmtId="0" fontId="12" fillId="0" borderId="13" xfId="2" applyFont="1" applyFill="1" applyBorder="1" applyAlignment="1">
      <alignment horizontal="left" vertical="center" wrapText="1"/>
    </xf>
    <xf numFmtId="0" fontId="12" fillId="0" borderId="14"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2" fillId="0" borderId="13"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3" fillId="0" borderId="13"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5" xfId="2" applyFont="1" applyFill="1" applyBorder="1" applyAlignment="1">
      <alignment horizontal="center" vertical="center" wrapText="1"/>
    </xf>
    <xf numFmtId="0" fontId="11" fillId="0" borderId="13" xfId="2" applyFont="1" applyFill="1" applyBorder="1" applyAlignment="1">
      <alignment vertical="center" wrapText="1"/>
    </xf>
    <xf numFmtId="0" fontId="11" fillId="0" borderId="14" xfId="2" applyFont="1" applyFill="1" applyBorder="1" applyAlignment="1">
      <alignment vertical="center" wrapText="1"/>
    </xf>
    <xf numFmtId="0" fontId="11" fillId="0" borderId="15" xfId="2" applyFont="1" applyFill="1" applyBorder="1" applyAlignment="1">
      <alignment vertical="center" wrapText="1"/>
    </xf>
    <xf numFmtId="0" fontId="10" fillId="0" borderId="0" xfId="2" applyFont="1" applyFill="1" applyBorder="1" applyAlignment="1">
      <alignment horizontal="center" vertical="center"/>
    </xf>
    <xf numFmtId="0" fontId="11" fillId="0" borderId="4"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12" xfId="2" applyFont="1" applyFill="1" applyBorder="1" applyAlignment="1">
      <alignment horizontal="center" vertical="center" wrapText="1"/>
    </xf>
    <xf numFmtId="0" fontId="11" fillId="0" borderId="17" xfId="2" applyFont="1" applyFill="1" applyBorder="1" applyAlignment="1">
      <alignment horizontal="center" vertical="center" wrapText="1"/>
    </xf>
    <xf numFmtId="0" fontId="11" fillId="0" borderId="18" xfId="2" applyFont="1" applyFill="1" applyBorder="1" applyAlignment="1">
      <alignment horizontal="center" vertical="center" wrapText="1"/>
    </xf>
    <xf numFmtId="0" fontId="11" fillId="0" borderId="19" xfId="2" applyFont="1" applyFill="1" applyBorder="1" applyAlignment="1">
      <alignment horizontal="center" vertical="center" wrapText="1"/>
    </xf>
    <xf numFmtId="4" fontId="11" fillId="0" borderId="8" xfId="2" applyNumberFormat="1" applyFont="1" applyFill="1" applyBorder="1" applyAlignment="1">
      <alignment horizontal="center" vertical="center" wrapText="1"/>
    </xf>
    <xf numFmtId="4" fontId="11" fillId="0" borderId="9" xfId="2" applyNumberFormat="1" applyFont="1" applyFill="1" applyBorder="1" applyAlignment="1">
      <alignment horizontal="center" vertical="center" wrapText="1"/>
    </xf>
    <xf numFmtId="4" fontId="11" fillId="0" borderId="10" xfId="2" applyNumberFormat="1" applyFont="1" applyFill="1" applyBorder="1" applyAlignment="1">
      <alignment horizontal="center" vertical="center" wrapText="1"/>
    </xf>
    <xf numFmtId="4" fontId="12" fillId="0" borderId="2" xfId="2" applyNumberFormat="1" applyFont="1" applyFill="1" applyBorder="1" applyAlignment="1">
      <alignment horizontal="center" vertical="center" wrapText="1"/>
    </xf>
    <xf numFmtId="4" fontId="12" fillId="0" borderId="16" xfId="2" applyNumberFormat="1" applyFont="1" applyFill="1" applyBorder="1" applyAlignment="1">
      <alignment horizontal="center" vertical="center" wrapText="1"/>
    </xf>
    <xf numFmtId="4" fontId="12" fillId="0" borderId="3" xfId="2" applyNumberFormat="1" applyFont="1" applyFill="1" applyBorder="1" applyAlignment="1">
      <alignment horizontal="center" vertical="center" wrapText="1"/>
    </xf>
    <xf numFmtId="4" fontId="3" fillId="0" borderId="13" xfId="2" applyNumberFormat="1" applyFont="1" applyFill="1" applyBorder="1" applyAlignment="1">
      <alignment horizontal="center" vertical="center" wrapText="1"/>
    </xf>
    <xf numFmtId="4" fontId="3" fillId="0" borderId="14" xfId="2" applyNumberFormat="1" applyFont="1" applyFill="1" applyBorder="1" applyAlignment="1">
      <alignment horizontal="center" vertical="center" wrapText="1"/>
    </xf>
    <xf numFmtId="4" fontId="3" fillId="0" borderId="15" xfId="2" applyNumberFormat="1" applyFont="1" applyFill="1" applyBorder="1" applyAlignment="1">
      <alignment horizontal="center" vertical="center" wrapText="1"/>
    </xf>
    <xf numFmtId="4" fontId="3" fillId="0" borderId="2" xfId="2" applyNumberFormat="1" applyFont="1" applyFill="1" applyBorder="1" applyAlignment="1">
      <alignment horizontal="center" vertical="center" wrapText="1"/>
    </xf>
    <xf numFmtId="4" fontId="3" fillId="0" borderId="3" xfId="2" applyNumberFormat="1" applyFont="1" applyFill="1" applyBorder="1" applyAlignment="1">
      <alignment horizontal="center" vertical="center" wrapText="1"/>
    </xf>
    <xf numFmtId="0" fontId="10" fillId="0" borderId="1" xfId="2" applyFont="1" applyFill="1" applyBorder="1" applyAlignment="1">
      <alignment horizontal="left" vertical="center" wrapText="1"/>
    </xf>
    <xf numFmtId="0" fontId="10" fillId="0" borderId="20" xfId="2" applyFont="1" applyFill="1" applyBorder="1" applyAlignment="1">
      <alignment horizontal="center" vertical="center" wrapText="1"/>
    </xf>
    <xf numFmtId="0" fontId="10" fillId="0" borderId="21" xfId="2" applyFont="1" applyFill="1" applyBorder="1" applyAlignment="1">
      <alignment horizontal="center" vertical="center" wrapText="1"/>
    </xf>
    <xf numFmtId="0" fontId="10" fillId="0" borderId="22" xfId="2" applyFont="1" applyFill="1" applyBorder="1" applyAlignment="1">
      <alignment horizontal="center" vertical="center" wrapText="1"/>
    </xf>
    <xf numFmtId="0" fontId="11" fillId="0" borderId="1" xfId="2" applyFont="1" applyFill="1" applyBorder="1" applyAlignment="1">
      <alignment horizontal="left" vertical="center" wrapText="1"/>
    </xf>
    <xf numFmtId="49" fontId="11" fillId="0" borderId="13" xfId="2" applyNumberFormat="1" applyFont="1" applyFill="1" applyBorder="1" applyAlignment="1">
      <alignment horizontal="left" vertical="center" wrapText="1"/>
    </xf>
    <xf numFmtId="49" fontId="11" fillId="0" borderId="14" xfId="2" applyNumberFormat="1" applyFont="1" applyFill="1" applyBorder="1" applyAlignment="1">
      <alignment horizontal="left" vertical="center" wrapText="1"/>
    </xf>
    <xf numFmtId="49" fontId="11" fillId="0" borderId="15" xfId="2" applyNumberFormat="1" applyFont="1" applyFill="1" applyBorder="1" applyAlignment="1">
      <alignment horizontal="left" vertical="center" wrapText="1"/>
    </xf>
    <xf numFmtId="49" fontId="3" fillId="0" borderId="15" xfId="2" applyNumberFormat="1" applyFont="1" applyFill="1" applyBorder="1" applyAlignment="1">
      <alignment horizontal="left" vertical="center" wrapText="1"/>
    </xf>
    <xf numFmtId="49" fontId="3" fillId="0" borderId="1" xfId="2" applyNumberFormat="1" applyFont="1" applyFill="1" applyBorder="1" applyAlignment="1">
      <alignment horizontal="left" vertical="center" wrapText="1"/>
    </xf>
    <xf numFmtId="49" fontId="3" fillId="0" borderId="13" xfId="2" applyNumberFormat="1" applyFont="1" applyFill="1" applyBorder="1" applyAlignment="1">
      <alignment horizontal="left" vertical="center" wrapText="1"/>
    </xf>
    <xf numFmtId="49" fontId="9" fillId="0" borderId="14" xfId="1" applyNumberFormat="1" applyFont="1" applyBorder="1"/>
    <xf numFmtId="49" fontId="9" fillId="0" borderId="15" xfId="1" applyNumberFormat="1" applyFont="1" applyBorder="1"/>
    <xf numFmtId="0" fontId="3" fillId="0" borderId="13" xfId="2" applyFont="1" applyFill="1" applyBorder="1" applyAlignment="1">
      <alignment horizontal="left" vertical="center" wrapText="1"/>
    </xf>
    <xf numFmtId="0" fontId="3" fillId="0" borderId="14" xfId="2" applyFont="1" applyFill="1" applyBorder="1" applyAlignment="1">
      <alignment horizontal="left" vertical="center" wrapText="1"/>
    </xf>
    <xf numFmtId="0" fontId="3" fillId="0" borderId="15" xfId="2" applyFont="1" applyFill="1" applyBorder="1" applyAlignment="1">
      <alignment horizontal="left" vertical="center" wrapText="1"/>
    </xf>
    <xf numFmtId="49" fontId="3" fillId="0" borderId="15" xfId="2" applyNumberFormat="1" applyFont="1" applyFill="1" applyBorder="1" applyAlignment="1">
      <alignment vertical="center" wrapText="1"/>
    </xf>
    <xf numFmtId="49" fontId="3" fillId="0" borderId="1" xfId="2" applyNumberFormat="1" applyFont="1" applyFill="1" applyBorder="1" applyAlignment="1">
      <alignment vertical="center" wrapText="1"/>
    </xf>
    <xf numFmtId="49" fontId="3" fillId="0" borderId="13" xfId="2" applyNumberFormat="1" applyFont="1" applyFill="1" applyBorder="1" applyAlignment="1">
      <alignment horizontal="center" vertical="center" wrapText="1"/>
    </xf>
    <xf numFmtId="49" fontId="3" fillId="0" borderId="14" xfId="2" applyNumberFormat="1" applyFont="1" applyFill="1" applyBorder="1" applyAlignment="1">
      <alignment horizontal="center" vertical="center" wrapText="1"/>
    </xf>
    <xf numFmtId="49" fontId="3" fillId="0" borderId="15" xfId="2" applyNumberFormat="1" applyFont="1" applyFill="1" applyBorder="1" applyAlignment="1">
      <alignment horizontal="center" vertical="center" wrapText="1"/>
    </xf>
    <xf numFmtId="0" fontId="12" fillId="0" borderId="1" xfId="2" applyFont="1" applyFill="1" applyBorder="1" applyAlignment="1">
      <alignment horizontal="left" vertical="center" wrapText="1"/>
    </xf>
    <xf numFmtId="49" fontId="11" fillId="0" borderId="1" xfId="2" applyNumberFormat="1" applyFont="1" applyFill="1" applyBorder="1" applyAlignment="1">
      <alignment horizontal="left" vertical="center" wrapText="1"/>
    </xf>
    <xf numFmtId="49" fontId="11" fillId="0" borderId="13" xfId="2" applyNumberFormat="1" applyFont="1" applyFill="1" applyBorder="1" applyAlignment="1">
      <alignment horizontal="center" vertical="center" wrapText="1"/>
    </xf>
    <xf numFmtId="49" fontId="11" fillId="0" borderId="14" xfId="2" applyNumberFormat="1" applyFont="1" applyFill="1" applyBorder="1" applyAlignment="1">
      <alignment horizontal="center" vertical="center" wrapText="1"/>
    </xf>
    <xf numFmtId="49" fontId="11" fillId="0" borderId="15" xfId="2" applyNumberFormat="1" applyFont="1" applyFill="1" applyBorder="1" applyAlignment="1">
      <alignment horizontal="center" vertical="center" wrapText="1"/>
    </xf>
    <xf numFmtId="0" fontId="11" fillId="2" borderId="13" xfId="2" applyFont="1" applyFill="1" applyBorder="1" applyAlignment="1">
      <alignment horizontal="left" vertical="center" wrapText="1"/>
    </xf>
    <xf numFmtId="0" fontId="11" fillId="2" borderId="14" xfId="2" applyFont="1" applyFill="1" applyBorder="1" applyAlignment="1">
      <alignment horizontal="left" vertical="center" wrapText="1"/>
    </xf>
    <xf numFmtId="0" fontId="11" fillId="2" borderId="15" xfId="2" applyFont="1" applyFill="1" applyBorder="1" applyAlignment="1">
      <alignment horizontal="left" vertical="center" wrapText="1"/>
    </xf>
    <xf numFmtId="4" fontId="12" fillId="4" borderId="2" xfId="2" applyNumberFormat="1" applyFont="1" applyFill="1" applyBorder="1" applyAlignment="1">
      <alignment horizontal="center" vertical="center" wrapText="1"/>
    </xf>
    <xf numFmtId="4" fontId="12" fillId="4" borderId="3" xfId="2" applyNumberFormat="1" applyFont="1" applyFill="1" applyBorder="1" applyAlignment="1">
      <alignment horizontal="center" vertical="center" wrapText="1"/>
    </xf>
    <xf numFmtId="0" fontId="3" fillId="2" borderId="18" xfId="2" applyFont="1" applyFill="1" applyBorder="1" applyAlignment="1">
      <alignment horizontal="center" vertical="center"/>
    </xf>
    <xf numFmtId="4" fontId="12" fillId="0" borderId="2" xfId="2" applyNumberFormat="1" applyFont="1" applyFill="1" applyBorder="1" applyAlignment="1">
      <alignment horizontal="right" vertical="center" wrapText="1"/>
    </xf>
    <xf numFmtId="4" fontId="12" fillId="0" borderId="3" xfId="2" applyNumberFormat="1" applyFont="1" applyFill="1" applyBorder="1" applyAlignment="1">
      <alignment horizontal="right" vertical="center" wrapText="1"/>
    </xf>
    <xf numFmtId="0" fontId="3" fillId="0" borderId="1" xfId="2" applyFont="1" applyFill="1" applyBorder="1" applyAlignment="1">
      <alignment horizontal="center" vertical="center" wrapText="1"/>
    </xf>
    <xf numFmtId="4" fontId="11" fillId="0" borderId="13" xfId="2" applyNumberFormat="1" applyFont="1" applyFill="1" applyBorder="1" applyAlignment="1">
      <alignment horizontal="center" vertical="center" wrapText="1"/>
    </xf>
    <xf numFmtId="4" fontId="11" fillId="0" borderId="14" xfId="2" applyNumberFormat="1" applyFont="1" applyFill="1" applyBorder="1" applyAlignment="1">
      <alignment horizontal="center" vertical="center" wrapText="1"/>
    </xf>
    <xf numFmtId="4" fontId="11" fillId="0" borderId="28" xfId="2" applyNumberFormat="1" applyFont="1" applyFill="1" applyBorder="1" applyAlignment="1">
      <alignment horizontal="center" vertical="center" wrapText="1"/>
    </xf>
    <xf numFmtId="0" fontId="10" fillId="0" borderId="14" xfId="2" applyFont="1" applyFill="1" applyBorder="1" applyAlignment="1">
      <alignment horizontal="left" vertical="center" wrapText="1"/>
    </xf>
    <xf numFmtId="0" fontId="11" fillId="0" borderId="1" xfId="2" applyFont="1" applyFill="1" applyBorder="1" applyAlignment="1">
      <alignment vertical="center" wrapText="1"/>
    </xf>
    <xf numFmtId="0" fontId="10" fillId="0" borderId="13" xfId="2" applyFont="1" applyFill="1" applyBorder="1" applyAlignment="1">
      <alignment horizontal="left" vertical="center" wrapText="1"/>
    </xf>
    <xf numFmtId="0" fontId="10" fillId="0" borderId="15" xfId="2" applyFont="1" applyFill="1" applyBorder="1" applyAlignment="1">
      <alignment horizontal="left" vertical="center" wrapText="1"/>
    </xf>
    <xf numFmtId="0" fontId="9" fillId="0" borderId="14" xfId="1" applyBorder="1"/>
    <xf numFmtId="0" fontId="9" fillId="0" borderId="15" xfId="1" applyBorder="1"/>
    <xf numFmtId="0" fontId="11" fillId="0" borderId="0" xfId="1" applyFont="1" applyAlignment="1">
      <alignment horizontal="center" wrapText="1"/>
    </xf>
    <xf numFmtId="0" fontId="12" fillId="0" borderId="2"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27" xfId="2" applyFont="1" applyFill="1" applyBorder="1" applyAlignment="1">
      <alignment horizontal="center" vertical="center" wrapText="1"/>
    </xf>
    <xf numFmtId="0" fontId="12" fillId="0" borderId="17" xfId="2" applyFont="1" applyFill="1" applyBorder="1" applyAlignment="1">
      <alignment horizontal="center" vertical="center" wrapText="1"/>
    </xf>
    <xf numFmtId="0" fontId="3" fillId="0" borderId="1" xfId="2" applyFont="1" applyFill="1" applyBorder="1" applyAlignment="1">
      <alignment horizontal="right" vertical="center" wrapText="1"/>
    </xf>
    <xf numFmtId="4" fontId="11" fillId="0" borderId="1" xfId="2" applyNumberFormat="1" applyFont="1" applyFill="1" applyBorder="1" applyAlignment="1">
      <alignment horizontal="right" vertical="center" wrapText="1"/>
    </xf>
    <xf numFmtId="0" fontId="12" fillId="0" borderId="1" xfId="3" applyFont="1" applyFill="1" applyBorder="1" applyAlignment="1">
      <alignment horizontal="left" vertical="center" wrapText="1"/>
    </xf>
    <xf numFmtId="4" fontId="11" fillId="0" borderId="4" xfId="2" applyNumberFormat="1" applyFont="1" applyFill="1" applyBorder="1" applyAlignment="1">
      <alignment horizontal="center" vertical="center" wrapText="1"/>
    </xf>
    <xf numFmtId="4" fontId="11" fillId="0" borderId="25"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4" fontId="3" fillId="0" borderId="26" xfId="2" applyNumberFormat="1" applyFont="1" applyFill="1" applyBorder="1" applyAlignment="1">
      <alignment horizontal="center" vertical="center" wrapText="1"/>
    </xf>
  </cellXfs>
  <cellStyles count="4">
    <cellStyle name="Обычный" xfId="0" builtinId="0"/>
    <cellStyle name="Обычный 2" xfId="1"/>
    <cellStyle name="Обычный_расшифровка к смете на 2008 год К" xfId="2"/>
    <cellStyle name="Обычный_расшифровка к смете на 2008 год О"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view="pageBreakPreview" zoomScale="70" zoomScaleNormal="80" zoomScaleSheetLayoutView="70" workbookViewId="0">
      <selection activeCell="E38" sqref="E38"/>
    </sheetView>
  </sheetViews>
  <sheetFormatPr defaultRowHeight="12.75" x14ac:dyDescent="0.2"/>
  <cols>
    <col min="1" max="1" width="41.5703125" style="19" customWidth="1"/>
    <col min="2" max="2" width="15.7109375" style="175" customWidth="1"/>
    <col min="3" max="3" width="22.85546875" style="175" customWidth="1"/>
    <col min="4" max="4" width="16.7109375" style="175" customWidth="1"/>
    <col min="5" max="5" width="16.85546875" style="175" customWidth="1"/>
    <col min="6" max="6" width="15.85546875" style="175" customWidth="1"/>
    <col min="7" max="7" width="15.140625" style="175" customWidth="1"/>
    <col min="8" max="8" width="19" style="175" customWidth="1"/>
    <col min="9" max="16384" width="9.140625" style="175"/>
  </cols>
  <sheetData>
    <row r="1" spans="1:8" ht="16.5" x14ac:dyDescent="0.25">
      <c r="A1" s="1"/>
      <c r="B1" s="1"/>
      <c r="C1" s="1"/>
      <c r="D1" s="1"/>
      <c r="E1" s="1"/>
      <c r="F1" s="169"/>
      <c r="G1" s="170" t="s">
        <v>106</v>
      </c>
      <c r="H1" s="170"/>
    </row>
    <row r="2" spans="1:8" ht="16.5" x14ac:dyDescent="0.25">
      <c r="A2" s="1"/>
      <c r="B2" s="1"/>
      <c r="C2" s="1"/>
      <c r="D2" s="1"/>
      <c r="E2" s="1"/>
      <c r="F2" s="213" t="s">
        <v>0</v>
      </c>
      <c r="G2" s="213"/>
      <c r="H2" s="213"/>
    </row>
    <row r="3" spans="1:8" ht="16.5" x14ac:dyDescent="0.25">
      <c r="A3" s="1"/>
      <c r="B3" s="1"/>
      <c r="C3" s="1"/>
      <c r="D3" s="1"/>
      <c r="E3" s="1"/>
      <c r="F3" s="213" t="s">
        <v>54</v>
      </c>
      <c r="G3" s="213"/>
      <c r="H3" s="213"/>
    </row>
    <row r="4" spans="1:8" ht="16.5" x14ac:dyDescent="0.25">
      <c r="A4" s="1"/>
      <c r="B4" s="1"/>
      <c r="C4" s="1"/>
      <c r="D4" s="1"/>
      <c r="E4" s="1"/>
      <c r="F4" s="213" t="s">
        <v>55</v>
      </c>
      <c r="G4" s="213"/>
      <c r="H4" s="213"/>
    </row>
    <row r="5" spans="1:8" ht="16.5" x14ac:dyDescent="0.25">
      <c r="A5" s="1"/>
      <c r="B5" s="1"/>
      <c r="C5" s="1"/>
      <c r="D5" s="1"/>
      <c r="E5" s="1"/>
      <c r="F5" s="213" t="s">
        <v>285</v>
      </c>
      <c r="G5" s="213"/>
      <c r="H5" s="213"/>
    </row>
    <row r="6" spans="1:8" ht="16.5" x14ac:dyDescent="0.25">
      <c r="A6" s="1"/>
      <c r="B6" s="1"/>
      <c r="C6" s="1"/>
      <c r="D6" s="1"/>
      <c r="E6" s="1"/>
      <c r="F6" s="213" t="s">
        <v>267</v>
      </c>
      <c r="G6" s="213"/>
      <c r="H6" s="213"/>
    </row>
    <row r="7" spans="1:8" ht="16.5" x14ac:dyDescent="0.25">
      <c r="A7" s="1"/>
      <c r="B7" s="1"/>
      <c r="C7" s="1"/>
      <c r="D7" s="1"/>
      <c r="E7" s="1"/>
      <c r="F7" s="213" t="s">
        <v>56</v>
      </c>
      <c r="G7" s="213"/>
      <c r="H7" s="213"/>
    </row>
    <row r="8" spans="1:8" ht="16.5" x14ac:dyDescent="0.25">
      <c r="A8" s="1"/>
      <c r="B8" s="1"/>
      <c r="C8" s="1"/>
      <c r="D8" s="1"/>
      <c r="E8" s="1"/>
      <c r="F8" s="213" t="s">
        <v>57</v>
      </c>
      <c r="G8" s="213"/>
      <c r="H8" s="213"/>
    </row>
    <row r="9" spans="1:8" ht="16.5" x14ac:dyDescent="0.25">
      <c r="A9" s="1"/>
      <c r="B9" s="1"/>
      <c r="C9" s="1"/>
      <c r="D9" s="1"/>
      <c r="E9" s="1"/>
      <c r="F9" s="213" t="s">
        <v>268</v>
      </c>
      <c r="G9" s="213"/>
      <c r="H9" s="213"/>
    </row>
    <row r="10" spans="1:8" ht="16.5" x14ac:dyDescent="0.25">
      <c r="A10" s="1"/>
      <c r="B10" s="1"/>
      <c r="C10" s="1"/>
      <c r="D10" s="1"/>
      <c r="E10" s="1"/>
      <c r="F10" s="3"/>
      <c r="G10" s="3"/>
      <c r="H10" s="3"/>
    </row>
    <row r="11" spans="1:8" ht="16.5" x14ac:dyDescent="0.25">
      <c r="A11" s="1"/>
      <c r="B11" s="1"/>
      <c r="C11" s="1"/>
      <c r="D11" s="1"/>
      <c r="E11" s="1"/>
      <c r="F11" s="210" t="s">
        <v>76</v>
      </c>
      <c r="G11" s="210"/>
      <c r="H11" s="210"/>
    </row>
    <row r="12" spans="1:8" ht="15.75" customHeight="1" x14ac:dyDescent="0.25">
      <c r="A12" s="1"/>
      <c r="B12" s="1"/>
      <c r="C12" s="1"/>
      <c r="D12" s="1"/>
      <c r="E12" s="1"/>
      <c r="F12" s="211" t="s">
        <v>231</v>
      </c>
      <c r="G12" s="211"/>
      <c r="H12" s="211"/>
    </row>
    <row r="13" spans="1:8" ht="15" customHeight="1" x14ac:dyDescent="0.25">
      <c r="A13" s="1"/>
      <c r="B13" s="1"/>
      <c r="C13" s="1"/>
      <c r="D13" s="1"/>
      <c r="E13" s="1"/>
      <c r="F13" s="212" t="s">
        <v>100</v>
      </c>
      <c r="G13" s="212"/>
      <c r="H13" s="212"/>
    </row>
    <row r="14" spans="1:8" ht="30" customHeight="1" x14ac:dyDescent="0.25">
      <c r="A14" s="1"/>
      <c r="B14" s="1"/>
      <c r="C14" s="1"/>
      <c r="D14" s="1"/>
      <c r="E14" s="1"/>
      <c r="F14" s="211" t="s">
        <v>232</v>
      </c>
      <c r="G14" s="211"/>
      <c r="H14" s="211"/>
    </row>
    <row r="15" spans="1:8" ht="25.5" customHeight="1" x14ac:dyDescent="0.25">
      <c r="A15" s="1"/>
      <c r="B15" s="1"/>
      <c r="C15" s="1"/>
      <c r="D15" s="1"/>
      <c r="E15" s="1"/>
      <c r="F15" s="212" t="s">
        <v>62</v>
      </c>
      <c r="G15" s="212"/>
      <c r="H15" s="212"/>
    </row>
    <row r="16" spans="1:8" ht="5.25" customHeight="1" x14ac:dyDescent="0.25">
      <c r="A16" s="1"/>
      <c r="B16" s="1"/>
      <c r="C16" s="1"/>
      <c r="D16" s="1"/>
      <c r="E16" s="1"/>
      <c r="F16" s="162"/>
      <c r="G16" s="162"/>
      <c r="H16" s="162"/>
    </row>
    <row r="17" spans="1:8" ht="16.5" x14ac:dyDescent="0.25">
      <c r="A17" s="1"/>
      <c r="B17" s="1"/>
      <c r="C17" s="1"/>
      <c r="D17" s="1"/>
      <c r="E17" s="1"/>
      <c r="F17" s="210" t="s">
        <v>233</v>
      </c>
      <c r="G17" s="210"/>
      <c r="H17" s="210"/>
    </row>
    <row r="18" spans="1:8" ht="12.75" customHeight="1" x14ac:dyDescent="0.25">
      <c r="A18" s="1"/>
      <c r="B18" s="1"/>
      <c r="C18" s="1"/>
      <c r="D18" s="1"/>
      <c r="E18" s="1"/>
      <c r="F18" s="215" t="s">
        <v>105</v>
      </c>
      <c r="G18" s="215"/>
      <c r="H18" s="215"/>
    </row>
    <row r="19" spans="1:8" ht="16.5" x14ac:dyDescent="0.25">
      <c r="A19" s="1"/>
      <c r="B19" s="1"/>
      <c r="C19" s="1"/>
      <c r="D19" s="1"/>
      <c r="E19" s="1"/>
      <c r="F19" s="210" t="s">
        <v>77</v>
      </c>
      <c r="G19" s="210"/>
      <c r="H19" s="210"/>
    </row>
    <row r="20" spans="1:8" ht="16.5" x14ac:dyDescent="0.25">
      <c r="A20" s="1"/>
      <c r="B20" s="1"/>
      <c r="C20" s="1"/>
      <c r="D20" s="1"/>
      <c r="E20" s="1"/>
      <c r="F20" s="4"/>
      <c r="G20" s="159"/>
      <c r="H20" s="159"/>
    </row>
    <row r="21" spans="1:8" ht="16.5" x14ac:dyDescent="0.25">
      <c r="A21" s="214" t="s">
        <v>265</v>
      </c>
      <c r="B21" s="214"/>
      <c r="C21" s="214"/>
      <c r="D21" s="214"/>
      <c r="E21" s="214"/>
      <c r="F21" s="214"/>
      <c r="G21" s="214"/>
      <c r="H21" s="214"/>
    </row>
    <row r="22" spans="1:8" ht="16.5" x14ac:dyDescent="0.25">
      <c r="A22" s="214" t="s">
        <v>322</v>
      </c>
      <c r="B22" s="214"/>
      <c r="C22" s="214"/>
      <c r="D22" s="214"/>
      <c r="E22" s="214"/>
      <c r="F22" s="214"/>
      <c r="G22" s="214"/>
      <c r="H22" s="214"/>
    </row>
    <row r="23" spans="1:8" ht="16.5" x14ac:dyDescent="0.25">
      <c r="A23" s="1"/>
      <c r="B23" s="1"/>
      <c r="C23" s="1"/>
      <c r="D23" s="1"/>
      <c r="E23" s="1"/>
      <c r="F23" s="1"/>
    </row>
    <row r="24" spans="1:8" ht="16.5" x14ac:dyDescent="0.25">
      <c r="A24" s="5"/>
      <c r="B24" s="5"/>
      <c r="C24" s="5"/>
      <c r="D24" s="5"/>
      <c r="E24" s="5"/>
      <c r="F24" s="5"/>
      <c r="G24" s="2"/>
      <c r="H24" s="6" t="s">
        <v>3</v>
      </c>
    </row>
    <row r="25" spans="1:8" ht="16.5" x14ac:dyDescent="0.25">
      <c r="A25" s="1"/>
      <c r="B25" s="1"/>
      <c r="C25" s="1"/>
      <c r="D25" s="1"/>
      <c r="E25" s="1"/>
      <c r="F25" s="1"/>
      <c r="G25" s="7" t="s">
        <v>4</v>
      </c>
      <c r="H25" s="113">
        <v>45034</v>
      </c>
    </row>
    <row r="26" spans="1:8" ht="30" x14ac:dyDescent="0.25">
      <c r="A26" s="158" t="s">
        <v>5</v>
      </c>
      <c r="B26" s="221" t="s">
        <v>234</v>
      </c>
      <c r="C26" s="221"/>
      <c r="D26" s="221"/>
      <c r="E26" s="221"/>
      <c r="F26" s="1"/>
      <c r="G26" s="7" t="s">
        <v>6</v>
      </c>
      <c r="H26" s="6"/>
    </row>
    <row r="27" spans="1:8" ht="16.5" x14ac:dyDescent="0.25">
      <c r="A27" s="3"/>
      <c r="B27" s="3"/>
      <c r="C27" s="3"/>
      <c r="D27" s="3"/>
      <c r="E27" s="3"/>
      <c r="F27" s="1"/>
      <c r="G27" s="7" t="s">
        <v>7</v>
      </c>
      <c r="H27" s="6"/>
    </row>
    <row r="28" spans="1:8" ht="31.5" customHeight="1" x14ac:dyDescent="0.25">
      <c r="A28" s="3" t="s">
        <v>8</v>
      </c>
      <c r="B28" s="220" t="s">
        <v>260</v>
      </c>
      <c r="C28" s="220"/>
      <c r="D28" s="220"/>
      <c r="E28" s="220"/>
      <c r="F28" s="78"/>
      <c r="G28" s="7" t="s">
        <v>6</v>
      </c>
      <c r="H28" s="6"/>
    </row>
    <row r="29" spans="1:8" ht="16.5" x14ac:dyDescent="0.25">
      <c r="A29" s="3"/>
      <c r="B29" s="3"/>
      <c r="C29" s="3"/>
      <c r="D29" s="3"/>
      <c r="E29" s="3"/>
      <c r="F29" s="1"/>
      <c r="G29" s="7" t="s">
        <v>9</v>
      </c>
      <c r="H29" s="6"/>
    </row>
    <row r="30" spans="1:8" ht="16.5" x14ac:dyDescent="0.25">
      <c r="A30" s="3"/>
      <c r="B30" s="3"/>
      <c r="C30" s="3"/>
      <c r="D30" s="3"/>
      <c r="E30" s="3"/>
      <c r="F30" s="1"/>
      <c r="G30" s="7" t="s">
        <v>10</v>
      </c>
      <c r="H30" s="6"/>
    </row>
    <row r="31" spans="1:8" ht="16.5" x14ac:dyDescent="0.25">
      <c r="A31" s="3" t="s">
        <v>11</v>
      </c>
      <c r="B31" s="3"/>
      <c r="C31" s="3"/>
      <c r="D31" s="3"/>
      <c r="E31" s="3"/>
      <c r="F31" s="1"/>
      <c r="G31" s="7" t="s">
        <v>12</v>
      </c>
      <c r="H31" s="6">
        <v>383</v>
      </c>
    </row>
    <row r="32" spans="1:8" ht="16.5" x14ac:dyDescent="0.25">
      <c r="A32" s="3"/>
      <c r="B32" s="3"/>
      <c r="C32" s="3"/>
      <c r="D32" s="3"/>
      <c r="E32" s="3"/>
      <c r="F32" s="1"/>
      <c r="G32" s="1"/>
      <c r="H32" s="1"/>
    </row>
    <row r="33" spans="1:8" ht="16.5" customHeight="1" x14ac:dyDescent="0.25">
      <c r="A33" s="216" t="s">
        <v>13</v>
      </c>
      <c r="B33" s="216"/>
      <c r="C33" s="216"/>
      <c r="D33" s="216"/>
      <c r="E33" s="216"/>
      <c r="F33" s="216"/>
      <c r="G33" s="216"/>
      <c r="H33" s="216"/>
    </row>
    <row r="34" spans="1:8" ht="16.5" x14ac:dyDescent="0.25">
      <c r="A34" s="1"/>
      <c r="B34" s="1"/>
      <c r="C34" s="1"/>
      <c r="D34" s="1"/>
      <c r="E34" s="1"/>
      <c r="F34" s="1"/>
      <c r="G34" s="1"/>
      <c r="H34" s="1"/>
    </row>
    <row r="35" spans="1:8" ht="16.5" x14ac:dyDescent="0.25">
      <c r="A35" s="217" t="s">
        <v>14</v>
      </c>
      <c r="B35" s="217" t="s">
        <v>15</v>
      </c>
      <c r="C35" s="217" t="s">
        <v>63</v>
      </c>
      <c r="D35" s="218" t="s">
        <v>64</v>
      </c>
      <c r="E35" s="217" t="s">
        <v>16</v>
      </c>
      <c r="F35" s="217"/>
      <c r="G35" s="217"/>
      <c r="H35" s="217"/>
    </row>
    <row r="36" spans="1:8" ht="66" x14ac:dyDescent="0.25">
      <c r="A36" s="217"/>
      <c r="B36" s="217"/>
      <c r="C36" s="217"/>
      <c r="D36" s="219"/>
      <c r="E36" s="152" t="s">
        <v>323</v>
      </c>
      <c r="F36" s="152" t="s">
        <v>324</v>
      </c>
      <c r="G36" s="152" t="s">
        <v>325</v>
      </c>
      <c r="H36" s="160" t="s">
        <v>17</v>
      </c>
    </row>
    <row r="37" spans="1:8" ht="16.5" x14ac:dyDescent="0.2">
      <c r="A37" s="8">
        <v>1</v>
      </c>
      <c r="B37" s="8">
        <v>2</v>
      </c>
      <c r="C37" s="8">
        <v>3</v>
      </c>
      <c r="D37" s="8">
        <v>4</v>
      </c>
      <c r="E37" s="8">
        <v>5</v>
      </c>
      <c r="F37" s="8">
        <v>6</v>
      </c>
      <c r="G37" s="8">
        <v>7</v>
      </c>
      <c r="H37" s="8">
        <v>8</v>
      </c>
    </row>
    <row r="38" spans="1:8" ht="36" x14ac:dyDescent="0.25">
      <c r="A38" s="9" t="s">
        <v>65</v>
      </c>
      <c r="B38" s="10" t="s">
        <v>18</v>
      </c>
      <c r="C38" s="160" t="s">
        <v>19</v>
      </c>
      <c r="D38" s="160" t="s">
        <v>19</v>
      </c>
      <c r="E38" s="129">
        <f>E63-E40</f>
        <v>901278.44999999925</v>
      </c>
      <c r="F38" s="129">
        <v>0</v>
      </c>
      <c r="G38" s="129">
        <v>0</v>
      </c>
      <c r="H38" s="9">
        <v>0</v>
      </c>
    </row>
    <row r="39" spans="1:8" ht="36.75" thickBot="1" x14ac:dyDescent="0.3">
      <c r="A39" s="86" t="s">
        <v>66</v>
      </c>
      <c r="B39" s="163" t="s">
        <v>20</v>
      </c>
      <c r="C39" s="161" t="s">
        <v>19</v>
      </c>
      <c r="D39" s="161" t="s">
        <v>19</v>
      </c>
      <c r="E39" s="129">
        <v>0</v>
      </c>
      <c r="F39" s="129">
        <v>0</v>
      </c>
      <c r="G39" s="129">
        <v>0</v>
      </c>
      <c r="H39" s="86"/>
    </row>
    <row r="40" spans="1:8" ht="17.25" thickBot="1" x14ac:dyDescent="0.3">
      <c r="A40" s="89" t="s">
        <v>21</v>
      </c>
      <c r="B40" s="90">
        <v>1000</v>
      </c>
      <c r="C40" s="91"/>
      <c r="D40" s="91"/>
      <c r="E40" s="130">
        <f>E42+E45+E49+E51+E55++E62</f>
        <v>21779590.300000001</v>
      </c>
      <c r="F40" s="130">
        <v>21352550.300000001</v>
      </c>
      <c r="G40" s="130">
        <v>21352550.300000001</v>
      </c>
      <c r="H40" s="92"/>
    </row>
    <row r="41" spans="1:8" ht="16.5" x14ac:dyDescent="0.25">
      <c r="A41" s="87" t="s">
        <v>22</v>
      </c>
      <c r="B41" s="176"/>
      <c r="C41" s="176"/>
      <c r="D41" s="176"/>
      <c r="E41" s="131"/>
      <c r="F41" s="131"/>
      <c r="G41" s="131"/>
      <c r="H41" s="88"/>
    </row>
    <row r="42" spans="1:8" ht="16.5" x14ac:dyDescent="0.25">
      <c r="A42" s="20" t="s">
        <v>23</v>
      </c>
      <c r="B42" s="160">
        <v>1100</v>
      </c>
      <c r="C42" s="160">
        <v>120</v>
      </c>
      <c r="D42" s="160"/>
      <c r="E42" s="129">
        <f>'Расшифровка (доход)'!O18</f>
        <v>0</v>
      </c>
      <c r="F42" s="129">
        <v>0</v>
      </c>
      <c r="G42" s="129">
        <v>0</v>
      </c>
      <c r="H42" s="9"/>
    </row>
    <row r="43" spans="1:8" ht="16.5" x14ac:dyDescent="0.25">
      <c r="A43" s="13" t="s">
        <v>22</v>
      </c>
      <c r="B43" s="160"/>
      <c r="C43" s="160"/>
      <c r="D43" s="177"/>
      <c r="E43" s="129"/>
      <c r="F43" s="129"/>
      <c r="G43" s="129"/>
      <c r="H43" s="9"/>
    </row>
    <row r="44" spans="1:8" ht="16.5" x14ac:dyDescent="0.25">
      <c r="A44" s="172" t="s">
        <v>269</v>
      </c>
      <c r="B44" s="171">
        <v>1110</v>
      </c>
      <c r="C44" s="173">
        <v>120</v>
      </c>
      <c r="D44" s="177"/>
      <c r="E44" s="129">
        <f>'Расшифровка (доход)'!L18</f>
        <v>0</v>
      </c>
      <c r="F44" s="129">
        <v>0</v>
      </c>
      <c r="G44" s="129">
        <v>0</v>
      </c>
      <c r="H44" s="9"/>
    </row>
    <row r="45" spans="1:8" ht="31.5" x14ac:dyDescent="0.25">
      <c r="A45" s="172" t="s">
        <v>270</v>
      </c>
      <c r="B45" s="173">
        <v>1200</v>
      </c>
      <c r="C45" s="173">
        <v>130</v>
      </c>
      <c r="D45" s="160"/>
      <c r="E45" s="129">
        <f>SUM(E47:E48)</f>
        <v>21779590.300000001</v>
      </c>
      <c r="F45" s="129">
        <v>21352550.300000001</v>
      </c>
      <c r="G45" s="129">
        <v>21352550.300000001</v>
      </c>
      <c r="H45" s="9"/>
    </row>
    <row r="46" spans="1:8" ht="15" customHeight="1" x14ac:dyDescent="0.25">
      <c r="A46" s="172" t="s">
        <v>22</v>
      </c>
      <c r="B46" s="174"/>
      <c r="C46" s="174"/>
      <c r="D46" s="177"/>
      <c r="E46" s="129"/>
      <c r="F46" s="129"/>
      <c r="G46" s="129"/>
      <c r="H46" s="160"/>
    </row>
    <row r="47" spans="1:8" ht="63" x14ac:dyDescent="0.25">
      <c r="A47" s="172" t="s">
        <v>271</v>
      </c>
      <c r="B47" s="173">
        <v>1210</v>
      </c>
      <c r="C47" s="173">
        <v>130</v>
      </c>
      <c r="D47" s="160"/>
      <c r="E47" s="129">
        <f>'Расшифровка (доход)'!M22</f>
        <v>17836240</v>
      </c>
      <c r="F47" s="129">
        <v>17609200</v>
      </c>
      <c r="G47" s="129">
        <v>17609200</v>
      </c>
      <c r="H47" s="160"/>
    </row>
    <row r="48" spans="1:8" ht="47.25" x14ac:dyDescent="0.25">
      <c r="A48" s="172" t="s">
        <v>261</v>
      </c>
      <c r="B48" s="160">
        <v>1220</v>
      </c>
      <c r="C48" s="160">
        <v>130</v>
      </c>
      <c r="D48" s="160"/>
      <c r="E48" s="129">
        <f>'Расшифровка (доход)'!O22</f>
        <v>3943350.3</v>
      </c>
      <c r="F48" s="129">
        <v>3743350.3</v>
      </c>
      <c r="G48" s="129">
        <v>3743350.3</v>
      </c>
      <c r="H48" s="160"/>
    </row>
    <row r="49" spans="1:8" ht="31.5" x14ac:dyDescent="0.25">
      <c r="A49" s="172" t="s">
        <v>272</v>
      </c>
      <c r="B49" s="160">
        <v>1300</v>
      </c>
      <c r="C49" s="160">
        <v>140</v>
      </c>
      <c r="D49" s="160"/>
      <c r="E49" s="129">
        <f>'Расшифровка (доход)'!L37</f>
        <v>0</v>
      </c>
      <c r="F49" s="129">
        <v>0</v>
      </c>
      <c r="G49" s="129">
        <v>0</v>
      </c>
      <c r="H49" s="9"/>
    </row>
    <row r="50" spans="1:8" ht="16.5" x14ac:dyDescent="0.25">
      <c r="A50" s="13" t="s">
        <v>22</v>
      </c>
      <c r="B50" s="160">
        <v>1310</v>
      </c>
      <c r="C50" s="160">
        <v>140</v>
      </c>
      <c r="D50" s="160"/>
      <c r="E50" s="127"/>
      <c r="F50" s="129"/>
      <c r="G50" s="129"/>
      <c r="H50" s="9"/>
    </row>
    <row r="51" spans="1:8" ht="33" x14ac:dyDescent="0.25">
      <c r="A51" s="9" t="s">
        <v>24</v>
      </c>
      <c r="B51" s="160">
        <v>1400</v>
      </c>
      <c r="C51" s="160">
        <v>150</v>
      </c>
      <c r="D51" s="160"/>
      <c r="E51" s="129">
        <f>'Расшифровка (доход)'!L40</f>
        <v>0</v>
      </c>
      <c r="F51" s="129">
        <v>0</v>
      </c>
      <c r="G51" s="129">
        <v>0</v>
      </c>
      <c r="H51" s="9"/>
    </row>
    <row r="52" spans="1:8" ht="16.5" x14ac:dyDescent="0.25">
      <c r="A52" s="13" t="s">
        <v>22</v>
      </c>
      <c r="B52" s="9"/>
      <c r="C52" s="9"/>
      <c r="D52" s="9"/>
      <c r="E52" s="129"/>
      <c r="F52" s="129"/>
      <c r="G52" s="129"/>
      <c r="H52" s="9"/>
    </row>
    <row r="53" spans="1:8" ht="66" x14ac:dyDescent="0.25">
      <c r="A53" s="20" t="s">
        <v>107</v>
      </c>
      <c r="B53" s="160">
        <v>1410</v>
      </c>
      <c r="C53" s="160">
        <v>150</v>
      </c>
      <c r="D53" s="160"/>
      <c r="E53" s="127"/>
      <c r="F53" s="129"/>
      <c r="G53" s="129"/>
      <c r="H53" s="9"/>
    </row>
    <row r="54" spans="1:8" ht="115.5" x14ac:dyDescent="0.25">
      <c r="A54" s="20" t="s">
        <v>78</v>
      </c>
      <c r="B54" s="160">
        <v>1420</v>
      </c>
      <c r="C54" s="160">
        <v>150</v>
      </c>
      <c r="D54" s="160"/>
      <c r="E54" s="9"/>
      <c r="F54" s="129"/>
      <c r="G54" s="129"/>
      <c r="H54" s="9"/>
    </row>
    <row r="55" spans="1:8" ht="16.5" x14ac:dyDescent="0.25">
      <c r="A55" s="9" t="s">
        <v>25</v>
      </c>
      <c r="B55" s="160">
        <v>1500</v>
      </c>
      <c r="C55" s="160">
        <v>180</v>
      </c>
      <c r="D55" s="160"/>
      <c r="E55" s="129">
        <f>'Расшифровка (доход)'!O48</f>
        <v>0</v>
      </c>
      <c r="F55" s="129">
        <v>0</v>
      </c>
      <c r="G55" s="129">
        <v>0</v>
      </c>
      <c r="H55" s="9"/>
    </row>
    <row r="56" spans="1:8" ht="15" customHeight="1" x14ac:dyDescent="0.25">
      <c r="A56" s="13" t="s">
        <v>22</v>
      </c>
      <c r="B56" s="21"/>
      <c r="C56" s="21"/>
      <c r="D56" s="21"/>
      <c r="E56" s="127"/>
      <c r="F56" s="129"/>
      <c r="G56" s="129"/>
      <c r="H56" s="9"/>
    </row>
    <row r="57" spans="1:8" ht="16.5" x14ac:dyDescent="0.25">
      <c r="A57" s="9" t="s">
        <v>26</v>
      </c>
      <c r="B57" s="160">
        <v>1900</v>
      </c>
      <c r="C57" s="9"/>
      <c r="D57" s="9"/>
      <c r="E57" s="127"/>
      <c r="F57" s="129"/>
      <c r="G57" s="129"/>
      <c r="H57" s="9"/>
    </row>
    <row r="58" spans="1:8" ht="16.5" x14ac:dyDescent="0.25">
      <c r="A58" s="13" t="s">
        <v>22</v>
      </c>
      <c r="B58" s="9"/>
      <c r="C58" s="9"/>
      <c r="D58" s="9"/>
      <c r="E58" s="127"/>
      <c r="F58" s="129"/>
      <c r="G58" s="129"/>
      <c r="H58" s="9"/>
    </row>
    <row r="59" spans="1:8" ht="16.5" x14ac:dyDescent="0.25">
      <c r="A59" s="13"/>
      <c r="B59" s="9"/>
      <c r="C59" s="9"/>
      <c r="D59" s="9"/>
      <c r="E59" s="127"/>
      <c r="F59" s="129"/>
      <c r="G59" s="129"/>
      <c r="H59" s="9"/>
    </row>
    <row r="60" spans="1:8" ht="19.5" x14ac:dyDescent="0.25">
      <c r="A60" s="14" t="s">
        <v>67</v>
      </c>
      <c r="B60" s="160">
        <v>1980</v>
      </c>
      <c r="C60" s="160" t="s">
        <v>19</v>
      </c>
      <c r="D60" s="160"/>
      <c r="E60" s="127"/>
      <c r="F60" s="129"/>
      <c r="G60" s="129"/>
      <c r="H60" s="9"/>
    </row>
    <row r="61" spans="1:8" ht="15" customHeight="1" x14ac:dyDescent="0.25">
      <c r="A61" s="13" t="s">
        <v>27</v>
      </c>
      <c r="B61" s="178"/>
      <c r="C61" s="178"/>
      <c r="D61" s="178"/>
      <c r="E61" s="127"/>
      <c r="F61" s="129"/>
      <c r="G61" s="129"/>
      <c r="H61" s="21"/>
    </row>
    <row r="62" spans="1:8" ht="50.25" thickBot="1" x14ac:dyDescent="0.3">
      <c r="A62" s="86" t="s">
        <v>28</v>
      </c>
      <c r="B62" s="161">
        <v>1981</v>
      </c>
      <c r="C62" s="161">
        <v>510</v>
      </c>
      <c r="D62" s="161"/>
      <c r="E62" s="129">
        <f>'Расшифровка (доход)'!M52+'Расшифровка (доход)'!N52+'Расшифровка (доход)'!O52</f>
        <v>0</v>
      </c>
      <c r="F62" s="129">
        <v>0</v>
      </c>
      <c r="G62" s="129">
        <v>0</v>
      </c>
      <c r="H62" s="161" t="s">
        <v>19</v>
      </c>
    </row>
    <row r="63" spans="1:8" ht="17.25" thickBot="1" x14ac:dyDescent="0.3">
      <c r="A63" s="89" t="s">
        <v>29</v>
      </c>
      <c r="B63" s="90">
        <v>2000</v>
      </c>
      <c r="C63" s="90" t="s">
        <v>19</v>
      </c>
      <c r="D63" s="93"/>
      <c r="E63" s="130">
        <f>E65+E88+E81</f>
        <v>22680868.75</v>
      </c>
      <c r="F63" s="130">
        <v>21352550.300000001</v>
      </c>
      <c r="G63" s="130">
        <v>21352550.300000001</v>
      </c>
      <c r="H63" s="92"/>
    </row>
    <row r="64" spans="1:8" ht="15" customHeight="1" x14ac:dyDescent="0.25">
      <c r="A64" s="87" t="s">
        <v>22</v>
      </c>
      <c r="B64" s="176"/>
      <c r="C64" s="176"/>
      <c r="D64" s="176"/>
      <c r="E64" s="179"/>
      <c r="F64" s="179"/>
      <c r="G64" s="179"/>
      <c r="H64" s="176"/>
    </row>
    <row r="65" spans="1:8" ht="16.5" x14ac:dyDescent="0.25">
      <c r="A65" s="9" t="s">
        <v>30</v>
      </c>
      <c r="B65" s="160">
        <v>2100</v>
      </c>
      <c r="C65" s="160" t="s">
        <v>19</v>
      </c>
      <c r="D65" s="160"/>
      <c r="E65" s="197">
        <f>E67+E68+E70</f>
        <v>16077505.560000001</v>
      </c>
      <c r="F65" s="197">
        <v>15814603</v>
      </c>
      <c r="G65" s="197">
        <v>15814603</v>
      </c>
      <c r="H65" s="160" t="s">
        <v>19</v>
      </c>
    </row>
    <row r="66" spans="1:8" ht="15" customHeight="1" x14ac:dyDescent="0.25">
      <c r="A66" s="13" t="s">
        <v>22</v>
      </c>
      <c r="B66" s="21"/>
      <c r="C66" s="21"/>
      <c r="D66" s="21"/>
      <c r="E66" s="129"/>
      <c r="F66" s="129"/>
      <c r="G66" s="129"/>
      <c r="H66" s="21"/>
    </row>
    <row r="67" spans="1:8" ht="16.5" x14ac:dyDescent="0.25">
      <c r="A67" s="20" t="s">
        <v>79</v>
      </c>
      <c r="B67" s="160">
        <v>2110</v>
      </c>
      <c r="C67" s="160">
        <v>111</v>
      </c>
      <c r="D67" s="160"/>
      <c r="E67" s="129">
        <f>'Расшифровка (расход)'!L12</f>
        <v>12503542.9</v>
      </c>
      <c r="F67" s="129">
        <v>12320441</v>
      </c>
      <c r="G67" s="129">
        <v>12320441</v>
      </c>
      <c r="H67" s="160" t="s">
        <v>19</v>
      </c>
    </row>
    <row r="68" spans="1:8" ht="33" x14ac:dyDescent="0.25">
      <c r="A68" s="20" t="s">
        <v>101</v>
      </c>
      <c r="B68" s="160">
        <v>2120</v>
      </c>
      <c r="C68" s="160">
        <v>112</v>
      </c>
      <c r="D68" s="160"/>
      <c r="E68" s="129">
        <f>'Расшифровка (расход)'!M25</f>
        <v>0</v>
      </c>
      <c r="F68" s="129">
        <v>0</v>
      </c>
      <c r="G68" s="129">
        <v>0</v>
      </c>
      <c r="H68" s="160" t="s">
        <v>19</v>
      </c>
    </row>
    <row r="69" spans="1:8" ht="82.5" x14ac:dyDescent="0.25">
      <c r="A69" s="20" t="s">
        <v>80</v>
      </c>
      <c r="B69" s="160">
        <v>2130</v>
      </c>
      <c r="C69" s="160">
        <v>113</v>
      </c>
      <c r="D69" s="160"/>
      <c r="E69" s="129"/>
      <c r="F69" s="129"/>
      <c r="G69" s="129"/>
      <c r="H69" s="160" t="s">
        <v>19</v>
      </c>
    </row>
    <row r="70" spans="1:8" ht="82.5" x14ac:dyDescent="0.25">
      <c r="A70" s="20" t="s">
        <v>31</v>
      </c>
      <c r="B70" s="160">
        <v>2140</v>
      </c>
      <c r="C70" s="160">
        <v>119</v>
      </c>
      <c r="D70" s="160"/>
      <c r="E70" s="129">
        <f>'Расшифровка (расход)'!M28+'Расшифровка (расход)'!P28</f>
        <v>3573962.66</v>
      </c>
      <c r="F70" s="129">
        <v>3494162</v>
      </c>
      <c r="G70" s="129">
        <v>3494162</v>
      </c>
      <c r="H70" s="160" t="s">
        <v>19</v>
      </c>
    </row>
    <row r="71" spans="1:8" ht="15" customHeight="1" x14ac:dyDescent="0.25">
      <c r="A71" s="22" t="s">
        <v>22</v>
      </c>
      <c r="B71" s="21"/>
      <c r="C71" s="21"/>
      <c r="D71" s="21"/>
      <c r="E71" s="129"/>
      <c r="F71" s="129"/>
      <c r="G71" s="129"/>
      <c r="H71" s="21"/>
    </row>
    <row r="72" spans="1:8" ht="16.5" x14ac:dyDescent="0.25">
      <c r="A72" s="20" t="s">
        <v>32</v>
      </c>
      <c r="B72" s="160">
        <v>2141</v>
      </c>
      <c r="C72" s="160">
        <v>119</v>
      </c>
      <c r="D72" s="160"/>
      <c r="E72" s="129"/>
      <c r="F72" s="129"/>
      <c r="G72" s="129"/>
      <c r="H72" s="160" t="s">
        <v>19</v>
      </c>
    </row>
    <row r="73" spans="1:8" ht="16.5" x14ac:dyDescent="0.25">
      <c r="A73" s="20" t="s">
        <v>33</v>
      </c>
      <c r="B73" s="160">
        <v>2142</v>
      </c>
      <c r="C73" s="160">
        <v>119</v>
      </c>
      <c r="D73" s="160"/>
      <c r="E73" s="129"/>
      <c r="F73" s="129"/>
      <c r="G73" s="129"/>
      <c r="H73" s="160" t="s">
        <v>19</v>
      </c>
    </row>
    <row r="74" spans="1:8" ht="33" x14ac:dyDescent="0.25">
      <c r="A74" s="20" t="s">
        <v>81</v>
      </c>
      <c r="B74" s="160">
        <v>2200</v>
      </c>
      <c r="C74" s="160">
        <v>300</v>
      </c>
      <c r="D74" s="160"/>
      <c r="E74" s="129"/>
      <c r="F74" s="129"/>
      <c r="G74" s="129"/>
      <c r="H74" s="160" t="s">
        <v>19</v>
      </c>
    </row>
    <row r="75" spans="1:8" ht="15" customHeight="1" x14ac:dyDescent="0.25">
      <c r="A75" s="13" t="s">
        <v>22</v>
      </c>
      <c r="B75" s="21"/>
      <c r="C75" s="21"/>
      <c r="D75" s="21"/>
      <c r="E75" s="129"/>
      <c r="F75" s="129"/>
      <c r="G75" s="129"/>
      <c r="H75" s="21"/>
    </row>
    <row r="76" spans="1:8" ht="41.25" customHeight="1" x14ac:dyDescent="0.25">
      <c r="A76" s="9" t="s">
        <v>34</v>
      </c>
      <c r="B76" s="160">
        <v>2210</v>
      </c>
      <c r="C76" s="160">
        <v>320</v>
      </c>
      <c r="D76" s="160"/>
      <c r="E76" s="129"/>
      <c r="F76" s="129"/>
      <c r="G76" s="129"/>
      <c r="H76" s="160" t="s">
        <v>19</v>
      </c>
    </row>
    <row r="77" spans="1:8" ht="15" customHeight="1" x14ac:dyDescent="0.25">
      <c r="A77" s="13" t="s">
        <v>27</v>
      </c>
      <c r="B77" s="21"/>
      <c r="C77" s="21"/>
      <c r="D77" s="21"/>
      <c r="E77" s="129"/>
      <c r="F77" s="129"/>
      <c r="G77" s="129"/>
      <c r="H77" s="21"/>
    </row>
    <row r="78" spans="1:8" ht="66" x14ac:dyDescent="0.25">
      <c r="A78" s="9" t="s">
        <v>35</v>
      </c>
      <c r="B78" s="160">
        <v>2211</v>
      </c>
      <c r="C78" s="160">
        <v>321</v>
      </c>
      <c r="D78" s="160"/>
      <c r="E78" s="129"/>
      <c r="F78" s="129"/>
      <c r="G78" s="129"/>
      <c r="H78" s="160" t="s">
        <v>19</v>
      </c>
    </row>
    <row r="79" spans="1:8" ht="16.5" x14ac:dyDescent="0.25">
      <c r="A79" s="20" t="s">
        <v>82</v>
      </c>
      <c r="B79" s="160">
        <v>2230</v>
      </c>
      <c r="C79" s="160">
        <v>350</v>
      </c>
      <c r="D79" s="160"/>
      <c r="E79" s="129"/>
      <c r="F79" s="129"/>
      <c r="G79" s="129"/>
      <c r="H79" s="160" t="s">
        <v>19</v>
      </c>
    </row>
    <row r="80" spans="1:8" ht="16.5" x14ac:dyDescent="0.25">
      <c r="A80" s="20" t="s">
        <v>83</v>
      </c>
      <c r="B80" s="160">
        <v>2240</v>
      </c>
      <c r="C80" s="160">
        <v>360</v>
      </c>
      <c r="D80" s="160"/>
      <c r="E80" s="129"/>
      <c r="F80" s="129"/>
      <c r="G80" s="129"/>
      <c r="H80" s="160" t="s">
        <v>19</v>
      </c>
    </row>
    <row r="81" spans="1:8" ht="33" x14ac:dyDescent="0.25">
      <c r="A81" s="9" t="s">
        <v>36</v>
      </c>
      <c r="B81" s="160">
        <v>2300</v>
      </c>
      <c r="C81" s="160">
        <v>850</v>
      </c>
      <c r="D81" s="160"/>
      <c r="E81" s="129">
        <f>'Расшифровка (расход)'!L99</f>
        <v>184493.3</v>
      </c>
      <c r="F81" s="129">
        <v>184493.3</v>
      </c>
      <c r="G81" s="129">
        <v>184493.3</v>
      </c>
      <c r="H81" s="160" t="s">
        <v>19</v>
      </c>
    </row>
    <row r="82" spans="1:8" ht="15" customHeight="1" x14ac:dyDescent="0.25">
      <c r="A82" s="13" t="s">
        <v>27</v>
      </c>
      <c r="B82" s="21"/>
      <c r="C82" s="21"/>
      <c r="D82" s="21"/>
      <c r="E82" s="129"/>
      <c r="F82" s="129"/>
      <c r="G82" s="129"/>
      <c r="H82" s="21"/>
    </row>
    <row r="83" spans="1:8" ht="33" x14ac:dyDescent="0.25">
      <c r="A83" s="9" t="s">
        <v>37</v>
      </c>
      <c r="B83" s="160">
        <v>2310</v>
      </c>
      <c r="C83" s="160">
        <v>851</v>
      </c>
      <c r="D83" s="160"/>
      <c r="E83" s="129">
        <f>'Расшифровка (расход)'!L100</f>
        <v>183493.3</v>
      </c>
      <c r="F83" s="129">
        <v>183493.3</v>
      </c>
      <c r="G83" s="129">
        <v>183493.3</v>
      </c>
      <c r="H83" s="160" t="s">
        <v>19</v>
      </c>
    </row>
    <row r="84" spans="1:8" ht="16.5" x14ac:dyDescent="0.25">
      <c r="A84" s="9" t="s">
        <v>102</v>
      </c>
      <c r="B84" s="160">
        <v>2320</v>
      </c>
      <c r="C84" s="160">
        <v>852</v>
      </c>
      <c r="D84" s="160"/>
      <c r="E84" s="129">
        <f>'Расшифровка (расход)'!L103</f>
        <v>0</v>
      </c>
      <c r="F84" s="129">
        <v>0</v>
      </c>
      <c r="G84" s="129">
        <v>0</v>
      </c>
      <c r="H84" s="160" t="s">
        <v>19</v>
      </c>
    </row>
    <row r="85" spans="1:8" ht="16.5" x14ac:dyDescent="0.25">
      <c r="A85" s="9" t="s">
        <v>103</v>
      </c>
      <c r="B85" s="160">
        <v>2330</v>
      </c>
      <c r="C85" s="160">
        <v>853</v>
      </c>
      <c r="D85" s="160"/>
      <c r="E85" s="129">
        <f>'Расшифровка (расход)'!L107</f>
        <v>1000</v>
      </c>
      <c r="F85" s="129">
        <v>1000</v>
      </c>
      <c r="G85" s="129">
        <v>1000</v>
      </c>
      <c r="H85" s="160" t="s">
        <v>19</v>
      </c>
    </row>
    <row r="86" spans="1:8" ht="33" x14ac:dyDescent="0.25">
      <c r="A86" s="9" t="s">
        <v>38</v>
      </c>
      <c r="B86" s="160">
        <v>2500</v>
      </c>
      <c r="C86" s="160" t="s">
        <v>19</v>
      </c>
      <c r="D86" s="160"/>
      <c r="E86" s="129"/>
      <c r="F86" s="129"/>
      <c r="G86" s="129"/>
      <c r="H86" s="160" t="s">
        <v>19</v>
      </c>
    </row>
    <row r="87" spans="1:8" ht="66" x14ac:dyDescent="0.25">
      <c r="A87" s="20" t="s">
        <v>86</v>
      </c>
      <c r="B87" s="160">
        <v>2520</v>
      </c>
      <c r="C87" s="160">
        <v>831</v>
      </c>
      <c r="D87" s="160"/>
      <c r="E87" s="129">
        <f>'Расшифровка (расход)'!M89+'Расшифровка (расход)'!P89+'Расшифровка (расход)'!O89</f>
        <v>0</v>
      </c>
      <c r="F87" s="129">
        <v>0</v>
      </c>
      <c r="G87" s="129">
        <v>0</v>
      </c>
      <c r="H87" s="160" t="s">
        <v>19</v>
      </c>
    </row>
    <row r="88" spans="1:8" ht="32.25" customHeight="1" x14ac:dyDescent="0.25">
      <c r="A88" s="9" t="s">
        <v>68</v>
      </c>
      <c r="B88" s="160">
        <v>2600</v>
      </c>
      <c r="C88" s="160" t="s">
        <v>19</v>
      </c>
      <c r="D88" s="160"/>
      <c r="E88" s="129">
        <f>E93+E95</f>
        <v>6418869.8899999997</v>
      </c>
      <c r="F88" s="129">
        <v>5353454</v>
      </c>
      <c r="G88" s="129">
        <v>5353454</v>
      </c>
      <c r="H88" s="9"/>
    </row>
    <row r="89" spans="1:8" ht="15" customHeight="1" x14ac:dyDescent="0.25">
      <c r="A89" s="13" t="s">
        <v>22</v>
      </c>
      <c r="B89" s="21"/>
      <c r="C89" s="21"/>
      <c r="D89" s="21"/>
      <c r="E89" s="129"/>
      <c r="F89" s="129"/>
      <c r="G89" s="129"/>
      <c r="H89" s="9"/>
    </row>
    <row r="90" spans="1:8" ht="47.25" x14ac:dyDescent="0.25">
      <c r="A90" s="172" t="s">
        <v>273</v>
      </c>
      <c r="B90" s="173">
        <v>2610</v>
      </c>
      <c r="C90" s="173">
        <v>241</v>
      </c>
      <c r="D90" s="160"/>
      <c r="E90" s="129"/>
      <c r="F90" s="129"/>
      <c r="G90" s="129"/>
      <c r="H90" s="9"/>
    </row>
    <row r="91" spans="1:8" ht="49.5" hidden="1" x14ac:dyDescent="0.25">
      <c r="A91" s="9" t="s">
        <v>39</v>
      </c>
      <c r="B91" s="160">
        <v>2620</v>
      </c>
      <c r="C91" s="160">
        <v>242</v>
      </c>
      <c r="D91" s="160"/>
      <c r="E91" s="129"/>
      <c r="F91" s="129"/>
      <c r="G91" s="129"/>
      <c r="H91" s="9"/>
    </row>
    <row r="92" spans="1:8" ht="49.5" x14ac:dyDescent="0.25">
      <c r="A92" s="9" t="s">
        <v>40</v>
      </c>
      <c r="B92" s="160">
        <v>2630</v>
      </c>
      <c r="C92" s="160">
        <v>243</v>
      </c>
      <c r="D92" s="160"/>
      <c r="E92" s="129"/>
      <c r="F92" s="129"/>
      <c r="G92" s="129"/>
      <c r="H92" s="9"/>
    </row>
    <row r="93" spans="1:8" ht="16.5" x14ac:dyDescent="0.25">
      <c r="A93" s="172" t="s">
        <v>274</v>
      </c>
      <c r="B93" s="173">
        <v>2640</v>
      </c>
      <c r="C93" s="173">
        <v>244</v>
      </c>
      <c r="D93" s="160"/>
      <c r="E93" s="129">
        <f>'Расшифровка (расход)'!L31+'Расшифровка (расход)'!L117-E95</f>
        <v>4612790.22</v>
      </c>
      <c r="F93" s="129">
        <v>3927380</v>
      </c>
      <c r="G93" s="129">
        <v>3927380</v>
      </c>
      <c r="H93" s="9"/>
    </row>
    <row r="94" spans="1:8" ht="78.75" x14ac:dyDescent="0.25">
      <c r="A94" s="172" t="s">
        <v>275</v>
      </c>
      <c r="B94" s="173">
        <v>2650</v>
      </c>
      <c r="C94" s="173">
        <v>246</v>
      </c>
      <c r="D94" s="160"/>
      <c r="E94" s="129"/>
      <c r="F94" s="129"/>
      <c r="G94" s="129"/>
      <c r="H94" s="9"/>
    </row>
    <row r="95" spans="1:8" ht="15.75" customHeight="1" x14ac:dyDescent="0.25">
      <c r="A95" s="172" t="s">
        <v>266</v>
      </c>
      <c r="B95" s="173">
        <v>2660</v>
      </c>
      <c r="C95" s="173">
        <v>247</v>
      </c>
      <c r="D95" s="9"/>
      <c r="E95" s="129">
        <f>'Расшифровка (расход)'!L40</f>
        <v>1806079.67</v>
      </c>
      <c r="F95" s="156">
        <v>1426074</v>
      </c>
      <c r="G95" s="156">
        <v>1426074</v>
      </c>
      <c r="H95" s="9"/>
    </row>
    <row r="96" spans="1:8" ht="31.5" x14ac:dyDescent="0.25">
      <c r="A96" s="172" t="s">
        <v>41</v>
      </c>
      <c r="B96" s="173">
        <v>2700</v>
      </c>
      <c r="C96" s="173">
        <v>400</v>
      </c>
      <c r="D96" s="160"/>
      <c r="E96" s="129"/>
      <c r="F96" s="127"/>
      <c r="G96" s="127"/>
      <c r="H96" s="9"/>
    </row>
    <row r="97" spans="1:8" ht="16.5" x14ac:dyDescent="0.25">
      <c r="A97" s="172" t="s">
        <v>22</v>
      </c>
      <c r="B97" s="174"/>
      <c r="C97" s="174"/>
      <c r="D97" s="160"/>
      <c r="E97" s="129"/>
      <c r="F97" s="127"/>
      <c r="G97" s="127"/>
      <c r="H97" s="9"/>
    </row>
    <row r="98" spans="1:8" ht="47.25" x14ac:dyDescent="0.25">
      <c r="A98" s="172" t="s">
        <v>276</v>
      </c>
      <c r="B98" s="173">
        <v>2710</v>
      </c>
      <c r="C98" s="173">
        <v>406</v>
      </c>
      <c r="D98" s="160"/>
      <c r="E98" s="129"/>
      <c r="F98" s="127"/>
      <c r="G98" s="127"/>
      <c r="H98" s="9"/>
    </row>
    <row r="99" spans="1:8" ht="71.25" customHeight="1" x14ac:dyDescent="0.25">
      <c r="A99" s="172" t="s">
        <v>277</v>
      </c>
      <c r="B99" s="173">
        <v>2720</v>
      </c>
      <c r="C99" s="173">
        <v>407</v>
      </c>
      <c r="D99" s="160"/>
      <c r="E99" s="129"/>
      <c r="F99" s="127"/>
      <c r="G99" s="127"/>
      <c r="H99" s="9"/>
    </row>
    <row r="100" spans="1:8" ht="36" x14ac:dyDescent="0.25">
      <c r="A100" s="9" t="s">
        <v>84</v>
      </c>
      <c r="B100" s="160">
        <v>3000</v>
      </c>
      <c r="C100" s="160">
        <v>100</v>
      </c>
      <c r="D100" s="12"/>
      <c r="E100" s="129"/>
      <c r="F100" s="112"/>
      <c r="G100" s="112"/>
      <c r="H100" s="160" t="s">
        <v>19</v>
      </c>
    </row>
    <row r="101" spans="1:8" ht="15" customHeight="1" x14ac:dyDescent="0.25">
      <c r="A101" s="9" t="s">
        <v>22</v>
      </c>
      <c r="B101" s="21"/>
      <c r="C101" s="21"/>
      <c r="D101" s="21"/>
      <c r="E101" s="129"/>
      <c r="F101" s="129"/>
      <c r="G101" s="129"/>
      <c r="H101" s="21"/>
    </row>
    <row r="102" spans="1:8" ht="19.5" x14ac:dyDescent="0.25">
      <c r="A102" s="14" t="s">
        <v>69</v>
      </c>
      <c r="B102" s="160">
        <v>3010</v>
      </c>
      <c r="C102" s="160"/>
      <c r="D102" s="160"/>
      <c r="E102" s="129"/>
      <c r="F102" s="128"/>
      <c r="G102" s="128"/>
      <c r="H102" s="160" t="s">
        <v>19</v>
      </c>
    </row>
    <row r="103" spans="1:8" ht="19.5" x14ac:dyDescent="0.25">
      <c r="A103" s="14" t="s">
        <v>70</v>
      </c>
      <c r="B103" s="160">
        <v>3020</v>
      </c>
      <c r="C103" s="9"/>
      <c r="D103" s="9"/>
      <c r="E103" s="129"/>
      <c r="F103" s="127"/>
      <c r="G103" s="127"/>
      <c r="H103" s="160" t="s">
        <v>19</v>
      </c>
    </row>
    <row r="104" spans="1:8" ht="19.5" x14ac:dyDescent="0.25">
      <c r="A104" s="14" t="s">
        <v>71</v>
      </c>
      <c r="B104" s="160">
        <v>3030</v>
      </c>
      <c r="C104" s="9"/>
      <c r="D104" s="9"/>
      <c r="E104" s="129"/>
      <c r="F104" s="127"/>
      <c r="G104" s="127"/>
      <c r="H104" s="160" t="s">
        <v>19</v>
      </c>
    </row>
    <row r="105" spans="1:8" ht="19.5" x14ac:dyDescent="0.25">
      <c r="A105" s="14" t="s">
        <v>85</v>
      </c>
      <c r="B105" s="160">
        <v>4000</v>
      </c>
      <c r="C105" s="160" t="s">
        <v>19</v>
      </c>
      <c r="D105" s="12"/>
      <c r="E105" s="129"/>
      <c r="F105" s="112"/>
      <c r="G105" s="112"/>
      <c r="H105" s="160" t="s">
        <v>19</v>
      </c>
    </row>
    <row r="106" spans="1:8" ht="15" customHeight="1" x14ac:dyDescent="0.25">
      <c r="A106" s="9" t="s">
        <v>27</v>
      </c>
      <c r="B106" s="178"/>
      <c r="C106" s="178"/>
      <c r="D106" s="178"/>
      <c r="E106" s="129"/>
      <c r="F106" s="180"/>
      <c r="G106" s="180"/>
      <c r="H106" s="178"/>
    </row>
    <row r="107" spans="1:8" ht="16.5" x14ac:dyDescent="0.25">
      <c r="A107" s="9" t="s">
        <v>42</v>
      </c>
      <c r="B107" s="160">
        <v>4010</v>
      </c>
      <c r="C107" s="160">
        <v>610</v>
      </c>
      <c r="D107" s="160"/>
      <c r="E107" s="129"/>
      <c r="F107" s="128"/>
      <c r="G107" s="128"/>
      <c r="H107" s="160" t="s">
        <v>19</v>
      </c>
    </row>
    <row r="108" spans="1:8" ht="16.5" x14ac:dyDescent="0.25">
      <c r="A108" s="1"/>
      <c r="B108" s="1"/>
      <c r="C108" s="1"/>
      <c r="D108" s="1"/>
      <c r="E108" s="1"/>
      <c r="F108" s="1"/>
      <c r="G108" s="1"/>
      <c r="H108" s="1"/>
    </row>
    <row r="109" spans="1:8" ht="15.75" x14ac:dyDescent="0.2">
      <c r="A109" s="223" t="s">
        <v>278</v>
      </c>
      <c r="B109" s="223"/>
      <c r="C109" s="223"/>
      <c r="D109" s="223"/>
      <c r="E109" s="223"/>
      <c r="F109" s="223"/>
      <c r="G109" s="223"/>
      <c r="H109" s="223"/>
    </row>
    <row r="110" spans="1:8" ht="86.25" customHeight="1" x14ac:dyDescent="0.2">
      <c r="A110" s="224" t="s">
        <v>279</v>
      </c>
      <c r="B110" s="224"/>
      <c r="C110" s="224"/>
      <c r="D110" s="224"/>
      <c r="E110" s="224"/>
      <c r="F110" s="224"/>
      <c r="G110" s="224"/>
      <c r="H110" s="224"/>
    </row>
    <row r="111" spans="1:8" ht="46.5" customHeight="1" x14ac:dyDescent="0.2">
      <c r="A111" s="224" t="s">
        <v>280</v>
      </c>
      <c r="B111" s="224"/>
      <c r="C111" s="224"/>
      <c r="D111" s="224"/>
      <c r="E111" s="224"/>
      <c r="F111" s="224"/>
      <c r="G111" s="224"/>
      <c r="H111" s="224"/>
    </row>
    <row r="112" spans="1:8" ht="15.75" customHeight="1" x14ac:dyDescent="0.2">
      <c r="A112" s="225" t="s">
        <v>281</v>
      </c>
      <c r="B112" s="225"/>
      <c r="C112" s="225"/>
      <c r="D112" s="225"/>
      <c r="E112" s="225"/>
      <c r="F112" s="225"/>
      <c r="G112" s="225"/>
      <c r="H112" s="225"/>
    </row>
    <row r="113" spans="1:8" ht="64.5" customHeight="1" x14ac:dyDescent="0.2">
      <c r="A113" s="222" t="s">
        <v>282</v>
      </c>
      <c r="B113" s="222"/>
      <c r="C113" s="222"/>
      <c r="D113" s="222"/>
      <c r="E113" s="222"/>
      <c r="F113" s="222"/>
      <c r="G113" s="222"/>
      <c r="H113" s="222"/>
    </row>
    <row r="114" spans="1:8" ht="30.75" customHeight="1" x14ac:dyDescent="0.2">
      <c r="A114" s="222" t="s">
        <v>286</v>
      </c>
      <c r="B114" s="222"/>
      <c r="C114" s="222"/>
      <c r="D114" s="222"/>
      <c r="E114" s="222"/>
      <c r="F114" s="222"/>
      <c r="G114" s="222"/>
      <c r="H114" s="222"/>
    </row>
    <row r="115" spans="1:8" ht="15" customHeight="1" x14ac:dyDescent="0.2">
      <c r="A115" s="222" t="s">
        <v>283</v>
      </c>
      <c r="B115" s="222"/>
      <c r="C115" s="222"/>
      <c r="D115" s="222"/>
      <c r="E115" s="222"/>
      <c r="F115" s="222"/>
      <c r="G115" s="222"/>
      <c r="H115" s="222"/>
    </row>
    <row r="116" spans="1:8" ht="60.75" customHeight="1" x14ac:dyDescent="0.2">
      <c r="A116" s="222" t="s">
        <v>284</v>
      </c>
      <c r="B116" s="222"/>
      <c r="C116" s="222"/>
      <c r="D116" s="222"/>
      <c r="E116" s="222"/>
      <c r="F116" s="222"/>
      <c r="G116" s="222"/>
      <c r="H116" s="222"/>
    </row>
  </sheetData>
  <mergeCells count="34">
    <mergeCell ref="A115:H115"/>
    <mergeCell ref="A116:H116"/>
    <mergeCell ref="A109:H109"/>
    <mergeCell ref="A110:H110"/>
    <mergeCell ref="A111:H111"/>
    <mergeCell ref="A112:H112"/>
    <mergeCell ref="A113:H113"/>
    <mergeCell ref="A114:H114"/>
    <mergeCell ref="A22:H22"/>
    <mergeCell ref="A33:H33"/>
    <mergeCell ref="A35:A36"/>
    <mergeCell ref="B35:B36"/>
    <mergeCell ref="C35:C36"/>
    <mergeCell ref="D35:D36"/>
    <mergeCell ref="E35:H35"/>
    <mergeCell ref="B28:E28"/>
    <mergeCell ref="B26:E26"/>
    <mergeCell ref="F15:H15"/>
    <mergeCell ref="A21:H21"/>
    <mergeCell ref="F19:H19"/>
    <mergeCell ref="F17:H17"/>
    <mergeCell ref="F18:H18"/>
    <mergeCell ref="F11:H11"/>
    <mergeCell ref="F12:H12"/>
    <mergeCell ref="F13:H13"/>
    <mergeCell ref="F14:H14"/>
    <mergeCell ref="F2:H2"/>
    <mergeCell ref="F3:H3"/>
    <mergeCell ref="F4:H4"/>
    <mergeCell ref="F5:H5"/>
    <mergeCell ref="F6:H6"/>
    <mergeCell ref="F7:H7"/>
    <mergeCell ref="F8:H8"/>
    <mergeCell ref="F9:H9"/>
  </mergeCells>
  <pageMargins left="0.78740157480314965" right="0.39370078740157483" top="0.39370078740157483" bottom="0.19685039370078741" header="0" footer="0"/>
  <pageSetup paperSize="9" scale="47" orientation="portrait" r:id="rId1"/>
  <headerFooter differentFirst="1">
    <oddHeader>&amp;C&amp;"Times New Roman,обычный"&amp;P</oddHeader>
  </headerFooter>
  <rowBreaks count="2" manualBreakCount="2">
    <brk id="62" max="7" man="1"/>
    <brk id="10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topLeftCell="A7" zoomScale="73" zoomScaleSheetLayoutView="73" workbookViewId="0">
      <selection activeCell="G18" sqref="G18"/>
    </sheetView>
  </sheetViews>
  <sheetFormatPr defaultRowHeight="12.75" x14ac:dyDescent="0.2"/>
  <cols>
    <col min="1" max="1" width="12.42578125" style="175" customWidth="1"/>
    <col min="2" max="2" width="48.140625" style="19" customWidth="1"/>
    <col min="3" max="3" width="10.5703125" style="175" customWidth="1"/>
    <col min="4" max="6" width="11.85546875" style="175" customWidth="1"/>
    <col min="7" max="7" width="17.42578125" style="175" customWidth="1"/>
    <col min="8" max="8" width="15.140625" style="175" customWidth="1"/>
    <col min="9" max="9" width="16.140625" style="175" customWidth="1"/>
    <col min="10" max="10" width="11.7109375" style="175" customWidth="1"/>
    <col min="11" max="16384" width="9.140625" style="175"/>
  </cols>
  <sheetData>
    <row r="1" spans="1:11" ht="16.5" x14ac:dyDescent="0.25">
      <c r="A1" s="1"/>
      <c r="B1" s="1"/>
      <c r="C1" s="1"/>
      <c r="D1" s="1"/>
      <c r="E1" s="1"/>
      <c r="F1" s="1"/>
      <c r="G1" s="1"/>
      <c r="H1" s="1"/>
      <c r="I1" s="1"/>
      <c r="J1" s="1"/>
    </row>
    <row r="2" spans="1:11" ht="15" x14ac:dyDescent="0.25">
      <c r="A2" s="220" t="s">
        <v>87</v>
      </c>
      <c r="B2" s="220"/>
      <c r="C2" s="220"/>
      <c r="D2" s="220"/>
      <c r="E2" s="220"/>
      <c r="F2" s="220"/>
      <c r="G2" s="220"/>
      <c r="H2" s="220"/>
      <c r="I2" s="220"/>
      <c r="J2" s="220"/>
    </row>
    <row r="3" spans="1:11" ht="16.5" x14ac:dyDescent="0.25">
      <c r="A3" s="1"/>
      <c r="B3" s="1"/>
      <c r="C3" s="1"/>
      <c r="D3" s="1"/>
      <c r="E3" s="1"/>
      <c r="F3" s="1"/>
      <c r="G3" s="1"/>
      <c r="H3" s="1"/>
      <c r="I3" s="1"/>
      <c r="J3" s="1"/>
    </row>
    <row r="4" spans="1:11" ht="17.25" customHeight="1" x14ac:dyDescent="0.25">
      <c r="A4" s="217" t="s">
        <v>43</v>
      </c>
      <c r="B4" s="217" t="s">
        <v>14</v>
      </c>
      <c r="C4" s="217" t="s">
        <v>44</v>
      </c>
      <c r="D4" s="217" t="s">
        <v>45</v>
      </c>
      <c r="E4" s="230" t="s">
        <v>255</v>
      </c>
      <c r="F4" s="167"/>
      <c r="G4" s="217" t="s">
        <v>16</v>
      </c>
      <c r="H4" s="217"/>
      <c r="I4" s="217"/>
      <c r="J4" s="217"/>
    </row>
    <row r="5" spans="1:11" ht="82.5" x14ac:dyDescent="0.25">
      <c r="A5" s="217"/>
      <c r="B5" s="217"/>
      <c r="C5" s="217"/>
      <c r="D5" s="217"/>
      <c r="E5" s="219"/>
      <c r="F5" s="166" t="s">
        <v>318</v>
      </c>
      <c r="G5" s="152" t="s">
        <v>323</v>
      </c>
      <c r="H5" s="152" t="s">
        <v>324</v>
      </c>
      <c r="I5" s="152" t="s">
        <v>325</v>
      </c>
      <c r="J5" s="165" t="s">
        <v>17</v>
      </c>
    </row>
    <row r="6" spans="1:11" ht="16.5" x14ac:dyDescent="0.2">
      <c r="A6" s="8">
        <v>1</v>
      </c>
      <c r="B6" s="8">
        <v>2</v>
      </c>
      <c r="C6" s="8">
        <v>3</v>
      </c>
      <c r="D6" s="8">
        <v>4</v>
      </c>
      <c r="E6" s="155" t="s">
        <v>319</v>
      </c>
      <c r="F6" s="155" t="s">
        <v>320</v>
      </c>
      <c r="G6" s="8">
        <v>6</v>
      </c>
      <c r="H6" s="8">
        <v>7</v>
      </c>
      <c r="I6" s="8">
        <v>8</v>
      </c>
      <c r="J6" s="8">
        <v>9</v>
      </c>
    </row>
    <row r="7" spans="1:11" ht="36" x14ac:dyDescent="0.25">
      <c r="A7" s="165">
        <v>1</v>
      </c>
      <c r="B7" s="9" t="s">
        <v>88</v>
      </c>
      <c r="C7" s="165">
        <v>26000</v>
      </c>
      <c r="D7" s="165" t="s">
        <v>19</v>
      </c>
      <c r="E7" s="165"/>
      <c r="F7" s="165"/>
      <c r="G7" s="112">
        <f>G9+G10+G11+G16</f>
        <v>6418869.8899999997</v>
      </c>
      <c r="H7" s="112">
        <v>5353454</v>
      </c>
      <c r="I7" s="112">
        <v>5353454</v>
      </c>
      <c r="J7" s="11"/>
    </row>
    <row r="8" spans="1:11" ht="16.5" x14ac:dyDescent="0.25">
      <c r="A8" s="15"/>
      <c r="B8" s="13" t="s">
        <v>22</v>
      </c>
      <c r="C8" s="21"/>
      <c r="D8" s="21"/>
      <c r="E8" s="21"/>
      <c r="F8" s="21"/>
      <c r="G8" s="127"/>
      <c r="H8" s="127"/>
      <c r="I8" s="127"/>
      <c r="J8" s="9"/>
    </row>
    <row r="9" spans="1:11" ht="198.75" customHeight="1" x14ac:dyDescent="0.25">
      <c r="A9" s="15" t="s">
        <v>311</v>
      </c>
      <c r="B9" s="9" t="s">
        <v>75</v>
      </c>
      <c r="C9" s="165">
        <v>26100</v>
      </c>
      <c r="D9" s="165" t="s">
        <v>19</v>
      </c>
      <c r="E9" s="165"/>
      <c r="F9" s="165"/>
      <c r="G9" s="127"/>
      <c r="H9" s="127"/>
      <c r="I9" s="127"/>
      <c r="J9" s="9"/>
    </row>
    <row r="10" spans="1:11" ht="85.5" x14ac:dyDescent="0.25">
      <c r="A10" s="15" t="s">
        <v>312</v>
      </c>
      <c r="B10" s="9" t="s">
        <v>72</v>
      </c>
      <c r="C10" s="165">
        <v>26200</v>
      </c>
      <c r="D10" s="165" t="s">
        <v>19</v>
      </c>
      <c r="E10" s="165"/>
      <c r="F10" s="165"/>
      <c r="G10" s="127"/>
      <c r="H10" s="127"/>
      <c r="I10" s="127"/>
      <c r="J10" s="9"/>
    </row>
    <row r="11" spans="1:11" ht="69" x14ac:dyDescent="0.25">
      <c r="A11" s="15" t="s">
        <v>313</v>
      </c>
      <c r="B11" s="9" t="s">
        <v>73</v>
      </c>
      <c r="C11" s="165">
        <v>26300</v>
      </c>
      <c r="D11" s="165" t="s">
        <v>19</v>
      </c>
      <c r="E11" s="165"/>
      <c r="F11" s="165"/>
      <c r="G11" s="127">
        <f>G12+G15</f>
        <v>230192.46000000002</v>
      </c>
      <c r="H11" s="127">
        <v>0</v>
      </c>
      <c r="I11" s="127">
        <v>0</v>
      </c>
      <c r="J11" s="9"/>
    </row>
    <row r="12" spans="1:11" ht="31.5" x14ac:dyDescent="0.25">
      <c r="A12" s="232" t="s">
        <v>287</v>
      </c>
      <c r="B12" s="181" t="s">
        <v>288</v>
      </c>
      <c r="C12" s="182">
        <v>26310</v>
      </c>
      <c r="D12" s="183" t="s">
        <v>19</v>
      </c>
      <c r="E12" s="165" t="s">
        <v>19</v>
      </c>
      <c r="F12" s="165"/>
      <c r="G12" s="143">
        <v>94018.71</v>
      </c>
      <c r="H12" s="165"/>
      <c r="I12" s="165"/>
      <c r="J12" s="141"/>
      <c r="K12" s="18"/>
    </row>
    <row r="13" spans="1:11" ht="16.5" x14ac:dyDescent="0.25">
      <c r="A13" s="233"/>
      <c r="B13" s="184" t="s">
        <v>289</v>
      </c>
      <c r="C13" s="187" t="s">
        <v>256</v>
      </c>
      <c r="D13" s="183" t="s">
        <v>19</v>
      </c>
      <c r="E13" s="165"/>
      <c r="F13" s="165"/>
      <c r="G13" s="198"/>
      <c r="H13" s="165"/>
      <c r="I13" s="165"/>
      <c r="J13" s="141"/>
      <c r="K13" s="18"/>
    </row>
    <row r="14" spans="1:11" ht="16.5" x14ac:dyDescent="0.25">
      <c r="A14" s="189"/>
      <c r="B14" s="190" t="s">
        <v>291</v>
      </c>
      <c r="C14" s="191" t="s">
        <v>292</v>
      </c>
      <c r="D14" s="183" t="s">
        <v>19</v>
      </c>
      <c r="E14" s="165"/>
      <c r="F14" s="165"/>
      <c r="G14" s="198"/>
      <c r="H14" s="165"/>
      <c r="I14" s="165"/>
      <c r="J14" s="141"/>
      <c r="K14" s="18"/>
    </row>
    <row r="15" spans="1:11" ht="31.5" x14ac:dyDescent="0.25">
      <c r="A15" s="189" t="s">
        <v>290</v>
      </c>
      <c r="B15" s="185" t="s">
        <v>293</v>
      </c>
      <c r="C15" s="188">
        <v>26320</v>
      </c>
      <c r="D15" s="183" t="s">
        <v>19</v>
      </c>
      <c r="E15" s="165" t="s">
        <v>19</v>
      </c>
      <c r="F15" s="165"/>
      <c r="G15" s="143">
        <v>136173.75</v>
      </c>
      <c r="H15" s="165"/>
      <c r="I15" s="165"/>
      <c r="J15" s="141"/>
      <c r="K15" s="18"/>
    </row>
    <row r="16" spans="1:11" ht="85.5" x14ac:dyDescent="0.25">
      <c r="A16" s="15" t="s">
        <v>314</v>
      </c>
      <c r="B16" s="9" t="s">
        <v>74</v>
      </c>
      <c r="C16" s="165">
        <v>26400</v>
      </c>
      <c r="D16" s="165" t="s">
        <v>19</v>
      </c>
      <c r="E16" s="165"/>
      <c r="F16" s="165"/>
      <c r="G16" s="127">
        <f>G18+G22+G27+G30+G34</f>
        <v>6188677.4299999997</v>
      </c>
      <c r="H16" s="127">
        <v>5353454</v>
      </c>
      <c r="I16" s="127">
        <v>5353454</v>
      </c>
      <c r="J16" s="9"/>
    </row>
    <row r="17" spans="1:10" ht="16.5" x14ac:dyDescent="0.25">
      <c r="A17" s="16"/>
      <c r="B17" s="13" t="s">
        <v>22</v>
      </c>
      <c r="C17" s="21"/>
      <c r="D17" s="21"/>
      <c r="E17" s="21"/>
      <c r="F17" s="21"/>
      <c r="G17" s="127"/>
      <c r="H17" s="127"/>
      <c r="I17" s="127"/>
      <c r="J17" s="9"/>
    </row>
    <row r="18" spans="1:10" ht="66" x14ac:dyDescent="0.25">
      <c r="A18" s="16" t="s">
        <v>315</v>
      </c>
      <c r="B18" s="20" t="s">
        <v>90</v>
      </c>
      <c r="C18" s="165">
        <v>26410</v>
      </c>
      <c r="D18" s="165" t="s">
        <v>19</v>
      </c>
      <c r="E18" s="165"/>
      <c r="F18" s="165"/>
      <c r="G18" s="127">
        <f>G20+G21</f>
        <v>2358480.96</v>
      </c>
      <c r="H18" s="127">
        <v>1945454</v>
      </c>
      <c r="I18" s="127">
        <v>1945454</v>
      </c>
      <c r="J18" s="9"/>
    </row>
    <row r="19" spans="1:10" ht="16.5" x14ac:dyDescent="0.25">
      <c r="A19" s="165"/>
      <c r="B19" s="22" t="s">
        <v>22</v>
      </c>
      <c r="C19" s="21"/>
      <c r="D19" s="21"/>
      <c r="E19" s="21"/>
      <c r="F19" s="21"/>
      <c r="G19" s="127"/>
      <c r="H19" s="127"/>
      <c r="I19" s="127"/>
      <c r="J19" s="9"/>
    </row>
    <row r="20" spans="1:10" ht="33" x14ac:dyDescent="0.25">
      <c r="A20" s="165" t="s">
        <v>92</v>
      </c>
      <c r="B20" s="20" t="s">
        <v>58</v>
      </c>
      <c r="C20" s="165">
        <v>26411</v>
      </c>
      <c r="D20" s="165" t="s">
        <v>19</v>
      </c>
      <c r="E20" s="165"/>
      <c r="F20" s="165"/>
      <c r="G20" s="127">
        <f>'Расшифровка (расход)'!M31+'Расшифровка (расход)'!M117-G12</f>
        <v>2358480.96</v>
      </c>
      <c r="H20" s="127">
        <v>1945454</v>
      </c>
      <c r="I20" s="127">
        <v>1945454</v>
      </c>
      <c r="J20" s="9"/>
    </row>
    <row r="21" spans="1:10" ht="33" x14ac:dyDescent="0.25">
      <c r="A21" s="165" t="s">
        <v>93</v>
      </c>
      <c r="B21" s="20" t="s">
        <v>59</v>
      </c>
      <c r="C21" s="165">
        <v>26412</v>
      </c>
      <c r="D21" s="165" t="s">
        <v>19</v>
      </c>
      <c r="E21" s="165"/>
      <c r="F21" s="165"/>
      <c r="G21" s="127"/>
      <c r="H21" s="127"/>
      <c r="I21" s="127"/>
      <c r="J21" s="9"/>
    </row>
    <row r="22" spans="1:10" ht="82.5" x14ac:dyDescent="0.25">
      <c r="A22" s="16" t="s">
        <v>316</v>
      </c>
      <c r="B22" s="20" t="s">
        <v>91</v>
      </c>
      <c r="C22" s="165">
        <v>26420</v>
      </c>
      <c r="D22" s="165" t="s">
        <v>19</v>
      </c>
      <c r="E22" s="165"/>
      <c r="F22" s="165"/>
      <c r="G22" s="127">
        <f>G24+G26</f>
        <v>0</v>
      </c>
      <c r="H22" s="127">
        <v>0</v>
      </c>
      <c r="I22" s="127">
        <v>0</v>
      </c>
      <c r="J22" s="9"/>
    </row>
    <row r="23" spans="1:10" ht="16.5" x14ac:dyDescent="0.25">
      <c r="A23" s="165"/>
      <c r="B23" s="22" t="s">
        <v>22</v>
      </c>
      <c r="C23" s="21"/>
      <c r="D23" s="21"/>
      <c r="E23" s="21"/>
      <c r="F23" s="21"/>
      <c r="G23" s="127"/>
      <c r="H23" s="127"/>
      <c r="I23" s="127"/>
      <c r="J23" s="9"/>
    </row>
    <row r="24" spans="1:10" ht="33" x14ac:dyDescent="0.25">
      <c r="A24" s="218" t="s">
        <v>94</v>
      </c>
      <c r="B24" s="20" t="s">
        <v>58</v>
      </c>
      <c r="C24" s="165">
        <v>26421</v>
      </c>
      <c r="D24" s="165" t="s">
        <v>19</v>
      </c>
      <c r="E24" s="165"/>
      <c r="F24" s="165"/>
      <c r="G24" s="127"/>
      <c r="H24" s="127"/>
      <c r="I24" s="127"/>
      <c r="J24" s="9"/>
    </row>
    <row r="25" spans="1:10" ht="16.5" x14ac:dyDescent="0.25">
      <c r="A25" s="219"/>
      <c r="B25" s="20" t="s">
        <v>257</v>
      </c>
      <c r="C25" s="165" t="s">
        <v>258</v>
      </c>
      <c r="D25" s="165" t="s">
        <v>19</v>
      </c>
      <c r="E25" s="165"/>
      <c r="F25" s="165"/>
      <c r="G25" s="127"/>
      <c r="H25" s="127"/>
      <c r="I25" s="127"/>
      <c r="J25" s="9"/>
    </row>
    <row r="26" spans="1:10" ht="33" x14ac:dyDescent="0.25">
      <c r="A26" s="165" t="s">
        <v>95</v>
      </c>
      <c r="B26" s="20" t="s">
        <v>60</v>
      </c>
      <c r="C26" s="165">
        <v>26422</v>
      </c>
      <c r="D26" s="165" t="s">
        <v>19</v>
      </c>
      <c r="E26" s="165"/>
      <c r="F26" s="165"/>
      <c r="G26" s="127"/>
      <c r="H26" s="127"/>
      <c r="I26" s="127"/>
      <c r="J26" s="9"/>
    </row>
    <row r="27" spans="1:10" ht="116.25" customHeight="1" x14ac:dyDescent="0.25">
      <c r="A27" s="234" t="s">
        <v>317</v>
      </c>
      <c r="B27" s="186" t="s">
        <v>294</v>
      </c>
      <c r="C27" s="182">
        <v>26430</v>
      </c>
      <c r="D27" s="183" t="s">
        <v>19</v>
      </c>
      <c r="E27" s="165"/>
      <c r="F27" s="165"/>
      <c r="G27" s="127"/>
      <c r="H27" s="127"/>
      <c r="I27" s="127"/>
      <c r="J27" s="9"/>
    </row>
    <row r="28" spans="1:10" ht="24" customHeight="1" x14ac:dyDescent="0.25">
      <c r="A28" s="235"/>
      <c r="B28" s="184" t="s">
        <v>289</v>
      </c>
      <c r="C28" s="187" t="s">
        <v>259</v>
      </c>
      <c r="D28" s="183" t="s">
        <v>19</v>
      </c>
      <c r="E28" s="165"/>
      <c r="F28" s="165"/>
      <c r="G28" s="127"/>
      <c r="H28" s="127"/>
      <c r="I28" s="127"/>
      <c r="J28" s="9"/>
    </row>
    <row r="29" spans="1:10" ht="24" customHeight="1" x14ac:dyDescent="0.25">
      <c r="A29" s="192"/>
      <c r="B29" s="190" t="s">
        <v>291</v>
      </c>
      <c r="C29" s="191" t="s">
        <v>296</v>
      </c>
      <c r="D29" s="183" t="s">
        <v>19</v>
      </c>
      <c r="E29" s="165"/>
      <c r="F29" s="165"/>
      <c r="G29" s="127"/>
      <c r="H29" s="127"/>
      <c r="I29" s="127"/>
      <c r="J29" s="9"/>
    </row>
    <row r="30" spans="1:10" ht="31.5" x14ac:dyDescent="0.25">
      <c r="A30" s="193" t="s">
        <v>295</v>
      </c>
      <c r="B30" s="185" t="s">
        <v>50</v>
      </c>
      <c r="C30" s="188">
        <v>26440</v>
      </c>
      <c r="D30" s="183" t="s">
        <v>19</v>
      </c>
      <c r="E30" s="165"/>
      <c r="F30" s="165"/>
      <c r="G30" s="127">
        <f>G32+G33</f>
        <v>0</v>
      </c>
      <c r="H30" s="127">
        <v>0</v>
      </c>
      <c r="I30" s="127">
        <v>0</v>
      </c>
      <c r="J30" s="9"/>
    </row>
    <row r="31" spans="1:10" ht="15" customHeight="1" x14ac:dyDescent="0.25">
      <c r="A31" s="194"/>
      <c r="B31" s="13" t="s">
        <v>22</v>
      </c>
      <c r="C31" s="194"/>
      <c r="D31" s="194"/>
      <c r="E31" s="194"/>
      <c r="F31" s="194"/>
      <c r="G31" s="127"/>
      <c r="H31" s="127"/>
      <c r="I31" s="127"/>
      <c r="J31" s="9"/>
    </row>
    <row r="32" spans="1:10" ht="33" x14ac:dyDescent="0.25">
      <c r="A32" s="165" t="s">
        <v>96</v>
      </c>
      <c r="B32" s="9" t="s">
        <v>58</v>
      </c>
      <c r="C32" s="165">
        <v>26441</v>
      </c>
      <c r="D32" s="165" t="s">
        <v>19</v>
      </c>
      <c r="E32" s="165"/>
      <c r="F32" s="165"/>
      <c r="G32" s="127"/>
      <c r="H32" s="127"/>
      <c r="I32" s="127"/>
      <c r="J32" s="9"/>
    </row>
    <row r="33" spans="1:10" ht="33" x14ac:dyDescent="0.25">
      <c r="A33" s="165" t="s">
        <v>97</v>
      </c>
      <c r="B33" s="9" t="s">
        <v>61</v>
      </c>
      <c r="C33" s="165">
        <v>26442</v>
      </c>
      <c r="D33" s="165" t="s">
        <v>19</v>
      </c>
      <c r="E33" s="165"/>
      <c r="F33" s="165"/>
      <c r="G33" s="127"/>
      <c r="H33" s="127"/>
      <c r="I33" s="127"/>
      <c r="J33" s="9"/>
    </row>
    <row r="34" spans="1:10" ht="33" x14ac:dyDescent="0.25">
      <c r="A34" s="16" t="s">
        <v>297</v>
      </c>
      <c r="B34" s="9" t="s">
        <v>51</v>
      </c>
      <c r="C34" s="165">
        <v>26450</v>
      </c>
      <c r="D34" s="165" t="s">
        <v>19</v>
      </c>
      <c r="E34" s="165"/>
      <c r="F34" s="165"/>
      <c r="G34" s="143">
        <f>G36+G39</f>
        <v>3830196.47</v>
      </c>
      <c r="H34" s="143">
        <v>3408000</v>
      </c>
      <c r="I34" s="143">
        <v>3408000</v>
      </c>
      <c r="J34" s="9"/>
    </row>
    <row r="35" spans="1:10" ht="15" customHeight="1" x14ac:dyDescent="0.25">
      <c r="A35" s="194"/>
      <c r="B35" s="13" t="s">
        <v>22</v>
      </c>
      <c r="C35" s="178"/>
      <c r="D35" s="178"/>
      <c r="E35" s="178"/>
      <c r="F35" s="178"/>
      <c r="G35" s="143"/>
      <c r="H35" s="143"/>
      <c r="I35" s="143"/>
      <c r="J35" s="165"/>
    </row>
    <row r="36" spans="1:10" ht="31.5" x14ac:dyDescent="0.25">
      <c r="A36" s="236" t="s">
        <v>98</v>
      </c>
      <c r="B36" s="181" t="s">
        <v>298</v>
      </c>
      <c r="C36" s="182">
        <v>26451</v>
      </c>
      <c r="D36" s="183" t="s">
        <v>19</v>
      </c>
      <c r="E36" s="165"/>
      <c r="F36" s="165"/>
      <c r="G36" s="143">
        <f>'Расшифровка (расход)'!P39</f>
        <v>500000</v>
      </c>
      <c r="H36" s="143">
        <v>400000</v>
      </c>
      <c r="I36" s="143">
        <v>400000</v>
      </c>
      <c r="J36" s="165"/>
    </row>
    <row r="37" spans="1:10" ht="16.5" x14ac:dyDescent="0.25">
      <c r="A37" s="237"/>
      <c r="B37" s="181" t="s">
        <v>289</v>
      </c>
      <c r="C37" s="182" t="s">
        <v>299</v>
      </c>
      <c r="D37" s="183" t="s">
        <v>19</v>
      </c>
      <c r="E37" s="165"/>
      <c r="F37" s="165"/>
      <c r="G37" s="143"/>
      <c r="H37" s="143"/>
      <c r="I37" s="143"/>
      <c r="J37" s="165"/>
    </row>
    <row r="38" spans="1:10" ht="16.5" x14ac:dyDescent="0.25">
      <c r="A38" s="182"/>
      <c r="B38" s="181" t="s">
        <v>300</v>
      </c>
      <c r="C38" s="182" t="s">
        <v>301</v>
      </c>
      <c r="D38" s="183" t="s">
        <v>19</v>
      </c>
      <c r="E38" s="165"/>
      <c r="F38" s="165"/>
      <c r="G38" s="143"/>
      <c r="H38" s="143"/>
      <c r="I38" s="143"/>
      <c r="J38" s="165"/>
    </row>
    <row r="39" spans="1:10" ht="31.5" x14ac:dyDescent="0.25">
      <c r="A39" s="182" t="s">
        <v>99</v>
      </c>
      <c r="B39" s="181" t="s">
        <v>302</v>
      </c>
      <c r="C39" s="182">
        <v>26452</v>
      </c>
      <c r="D39" s="183" t="s">
        <v>19</v>
      </c>
      <c r="E39" s="165"/>
      <c r="F39" s="165"/>
      <c r="G39" s="143">
        <f>'Расшифровка (расход)'!P31+'Расшифровка (расход)'!P117-'Расшифровка (расход)'!P39-G15</f>
        <v>3330196.47</v>
      </c>
      <c r="H39" s="143">
        <v>3008000</v>
      </c>
      <c r="I39" s="143">
        <v>3008000</v>
      </c>
      <c r="J39" s="9"/>
    </row>
    <row r="40" spans="1:10" ht="85.5" x14ac:dyDescent="0.25">
      <c r="A40" s="165">
        <v>2</v>
      </c>
      <c r="B40" s="9" t="s">
        <v>89</v>
      </c>
      <c r="C40" s="165">
        <v>26500</v>
      </c>
      <c r="D40" s="165" t="s">
        <v>19</v>
      </c>
      <c r="E40" s="165"/>
      <c r="F40" s="165"/>
      <c r="G40" s="127">
        <f>G36+G20</f>
        <v>2858480.96</v>
      </c>
      <c r="H40" s="127">
        <v>2345454</v>
      </c>
      <c r="I40" s="127">
        <v>2345454</v>
      </c>
      <c r="J40" s="80"/>
    </row>
    <row r="41" spans="1:10" ht="16.5" x14ac:dyDescent="0.25">
      <c r="A41" s="165"/>
      <c r="B41" s="13" t="s">
        <v>46</v>
      </c>
      <c r="C41" s="165">
        <v>26510</v>
      </c>
      <c r="D41" s="9"/>
      <c r="E41" s="9"/>
      <c r="F41" s="9"/>
      <c r="G41" s="127"/>
      <c r="H41" s="127"/>
      <c r="I41" s="127"/>
      <c r="J41" s="9"/>
    </row>
    <row r="42" spans="1:10" ht="82.5" x14ac:dyDescent="0.25">
      <c r="A42" s="165">
        <v>3</v>
      </c>
      <c r="B42" s="9" t="s">
        <v>52</v>
      </c>
      <c r="C42" s="165">
        <v>26600</v>
      </c>
      <c r="D42" s="165" t="s">
        <v>19</v>
      </c>
      <c r="E42" s="165"/>
      <c r="F42" s="165"/>
      <c r="G42" s="127">
        <f>G39+G21</f>
        <v>3330196.47</v>
      </c>
      <c r="H42" s="127">
        <v>3008000</v>
      </c>
      <c r="I42" s="127">
        <v>3008000</v>
      </c>
      <c r="J42" s="11"/>
    </row>
    <row r="43" spans="1:10" ht="16.5" x14ac:dyDescent="0.25">
      <c r="A43" s="165"/>
      <c r="B43" s="13" t="s">
        <v>46</v>
      </c>
      <c r="C43" s="165">
        <v>26610</v>
      </c>
      <c r="D43" s="9"/>
      <c r="E43" s="9"/>
      <c r="F43" s="9"/>
      <c r="G43" s="9"/>
      <c r="H43" s="9"/>
      <c r="I43" s="9"/>
      <c r="J43" s="9"/>
    </row>
    <row r="44" spans="1:10" ht="16.5" x14ac:dyDescent="0.25">
      <c r="A44" s="17"/>
      <c r="B44" s="18"/>
      <c r="C44" s="17"/>
      <c r="D44" s="18"/>
      <c r="E44" s="18"/>
      <c r="F44" s="18"/>
      <c r="G44" s="18"/>
      <c r="H44" s="18"/>
      <c r="I44" s="18"/>
      <c r="J44" s="18"/>
    </row>
    <row r="45" spans="1:10" ht="16.5" x14ac:dyDescent="0.25">
      <c r="A45" s="228" t="s">
        <v>47</v>
      </c>
      <c r="B45" s="228"/>
      <c r="C45" s="221"/>
      <c r="D45" s="221"/>
      <c r="E45" s="164"/>
      <c r="F45" s="164"/>
      <c r="G45" s="149"/>
      <c r="H45" s="231" t="s">
        <v>264</v>
      </c>
      <c r="I45" s="221"/>
      <c r="J45" s="1"/>
    </row>
    <row r="46" spans="1:10" ht="16.5" x14ac:dyDescent="0.25">
      <c r="A46" s="228" t="s">
        <v>104</v>
      </c>
      <c r="B46" s="228"/>
      <c r="C46" s="229" t="s">
        <v>53</v>
      </c>
      <c r="D46" s="229"/>
      <c r="E46" s="168"/>
      <c r="F46" s="168"/>
      <c r="G46" s="168" t="s">
        <v>1</v>
      </c>
      <c r="H46" s="229" t="s">
        <v>2</v>
      </c>
      <c r="I46" s="229"/>
      <c r="J46" s="1"/>
    </row>
    <row r="47" spans="1:10" ht="16.5" x14ac:dyDescent="0.25">
      <c r="A47" s="1"/>
      <c r="B47" s="3"/>
      <c r="C47" s="1"/>
      <c r="D47" s="1"/>
      <c r="E47" s="1"/>
      <c r="F47" s="1"/>
      <c r="G47" s="1"/>
      <c r="H47" s="1"/>
      <c r="I47" s="1"/>
      <c r="J47" s="1"/>
    </row>
    <row r="48" spans="1:10" ht="16.5" x14ac:dyDescent="0.25">
      <c r="A48" s="228" t="s">
        <v>48</v>
      </c>
      <c r="B48" s="228"/>
      <c r="C48" s="221" t="s">
        <v>228</v>
      </c>
      <c r="D48" s="221"/>
      <c r="E48" s="164"/>
      <c r="F48" s="164"/>
      <c r="G48" s="149"/>
      <c r="H48" s="221" t="s">
        <v>321</v>
      </c>
      <c r="I48" s="221"/>
      <c r="J48" s="1"/>
    </row>
    <row r="49" spans="1:10" ht="16.5" x14ac:dyDescent="0.25">
      <c r="A49" s="1"/>
      <c r="B49" s="3"/>
      <c r="C49" s="229" t="s">
        <v>53</v>
      </c>
      <c r="D49" s="229"/>
      <c r="E49" s="168"/>
      <c r="F49" s="168"/>
      <c r="G49" s="168" t="s">
        <v>1</v>
      </c>
      <c r="H49" s="229" t="s">
        <v>2</v>
      </c>
      <c r="I49" s="229"/>
      <c r="J49" s="1"/>
    </row>
    <row r="50" spans="1:10" ht="16.5" x14ac:dyDescent="0.25">
      <c r="A50" s="4" t="s">
        <v>49</v>
      </c>
      <c r="B50" s="4"/>
      <c r="C50" s="1"/>
      <c r="D50" s="1"/>
      <c r="E50" s="1"/>
      <c r="F50" s="1"/>
      <c r="G50" s="1"/>
      <c r="H50" s="1"/>
      <c r="I50" s="1"/>
      <c r="J50" s="1"/>
    </row>
    <row r="51" spans="1:10" ht="16.5" x14ac:dyDescent="0.25">
      <c r="A51" s="145">
        <f>'раздел 1'!H25</f>
        <v>45034</v>
      </c>
      <c r="B51" s="4"/>
      <c r="C51" s="1"/>
      <c r="D51" s="1"/>
      <c r="E51" s="1"/>
      <c r="F51" s="1"/>
      <c r="G51" s="1"/>
      <c r="H51" s="1"/>
      <c r="I51" s="1"/>
      <c r="J51" s="1"/>
    </row>
    <row r="52" spans="1:10" ht="16.5" x14ac:dyDescent="0.25">
      <c r="A52" s="1"/>
      <c r="B52" s="1"/>
      <c r="C52" s="1"/>
      <c r="D52" s="1"/>
      <c r="E52" s="1"/>
      <c r="F52" s="1"/>
      <c r="G52" s="1"/>
      <c r="H52" s="1"/>
      <c r="I52" s="1"/>
      <c r="J52" s="1"/>
    </row>
    <row r="53" spans="1:10" ht="33.75" customHeight="1" x14ac:dyDescent="0.2">
      <c r="A53" s="226" t="s">
        <v>303</v>
      </c>
      <c r="B53" s="226"/>
      <c r="C53" s="226"/>
      <c r="D53" s="226"/>
      <c r="E53" s="226"/>
      <c r="F53" s="226"/>
      <c r="G53" s="226"/>
      <c r="H53" s="226"/>
      <c r="I53" s="226"/>
      <c r="J53" s="226"/>
    </row>
    <row r="54" spans="1:10" ht="106.5" customHeight="1" x14ac:dyDescent="0.2">
      <c r="A54" s="227" t="s">
        <v>304</v>
      </c>
      <c r="B54" s="227"/>
      <c r="C54" s="227"/>
      <c r="D54" s="227"/>
      <c r="E54" s="227"/>
      <c r="F54" s="227"/>
      <c r="G54" s="227"/>
      <c r="H54" s="227"/>
      <c r="I54" s="227"/>
      <c r="J54" s="227"/>
    </row>
    <row r="55" spans="1:10" ht="53.25" customHeight="1" x14ac:dyDescent="0.2">
      <c r="A55" s="227" t="s">
        <v>305</v>
      </c>
      <c r="B55" s="227"/>
      <c r="C55" s="227"/>
      <c r="D55" s="227"/>
      <c r="E55" s="227"/>
      <c r="F55" s="227"/>
      <c r="G55" s="227"/>
      <c r="H55" s="227"/>
      <c r="I55" s="227"/>
      <c r="J55" s="227"/>
    </row>
    <row r="56" spans="1:10" ht="69.75" customHeight="1" x14ac:dyDescent="0.2">
      <c r="A56" s="226" t="s">
        <v>306</v>
      </c>
      <c r="B56" s="226"/>
      <c r="C56" s="226"/>
      <c r="D56" s="226"/>
      <c r="E56" s="226"/>
      <c r="F56" s="226"/>
      <c r="G56" s="226"/>
      <c r="H56" s="226"/>
      <c r="I56" s="226"/>
      <c r="J56" s="226"/>
    </row>
    <row r="57" spans="1:10" ht="15.75" customHeight="1" x14ac:dyDescent="0.2">
      <c r="A57" s="226" t="s">
        <v>307</v>
      </c>
      <c r="B57" s="226"/>
      <c r="C57" s="226"/>
      <c r="D57" s="226"/>
      <c r="E57" s="226"/>
      <c r="F57" s="226"/>
      <c r="G57" s="226"/>
      <c r="H57" s="226"/>
      <c r="I57" s="226"/>
      <c r="J57" s="226"/>
    </row>
    <row r="58" spans="1:10" ht="19.5" customHeight="1" x14ac:dyDescent="0.2">
      <c r="A58" s="226" t="s">
        <v>308</v>
      </c>
      <c r="B58" s="226"/>
      <c r="C58" s="226"/>
      <c r="D58" s="226"/>
      <c r="E58" s="226"/>
      <c r="F58" s="226"/>
      <c r="G58" s="226"/>
      <c r="H58" s="226"/>
      <c r="I58" s="226"/>
      <c r="J58" s="226"/>
    </row>
    <row r="59" spans="1:10" ht="15.75" customHeight="1" x14ac:dyDescent="0.2">
      <c r="A59" s="226" t="s">
        <v>309</v>
      </c>
      <c r="B59" s="226"/>
      <c r="C59" s="226"/>
      <c r="D59" s="226"/>
      <c r="E59" s="226"/>
      <c r="F59" s="226"/>
      <c r="G59" s="226"/>
      <c r="H59" s="226"/>
      <c r="I59" s="226"/>
      <c r="J59" s="226"/>
    </row>
    <row r="60" spans="1:10" ht="30.75" customHeight="1" x14ac:dyDescent="0.2">
      <c r="A60" s="226" t="s">
        <v>310</v>
      </c>
      <c r="B60" s="226"/>
      <c r="C60" s="226"/>
      <c r="D60" s="226"/>
      <c r="E60" s="226"/>
      <c r="F60" s="226"/>
      <c r="G60" s="226"/>
      <c r="H60" s="226"/>
      <c r="I60" s="226"/>
      <c r="J60" s="226"/>
    </row>
  </sheetData>
  <mergeCells count="30">
    <mergeCell ref="A54:J54"/>
    <mergeCell ref="A12:A13"/>
    <mergeCell ref="A24:A25"/>
    <mergeCell ref="A27:A28"/>
    <mergeCell ref="A36:A37"/>
    <mergeCell ref="A45:B45"/>
    <mergeCell ref="A46:B46"/>
    <mergeCell ref="C45:D45"/>
    <mergeCell ref="C46:D46"/>
    <mergeCell ref="A53:J53"/>
    <mergeCell ref="A2:J2"/>
    <mergeCell ref="G4:J4"/>
    <mergeCell ref="A48:B48"/>
    <mergeCell ref="C49:D49"/>
    <mergeCell ref="C48:D48"/>
    <mergeCell ref="A4:A5"/>
    <mergeCell ref="B4:B5"/>
    <mergeCell ref="C4:C5"/>
    <mergeCell ref="D4:D5"/>
    <mergeCell ref="E4:E5"/>
    <mergeCell ref="H45:I45"/>
    <mergeCell ref="H46:I46"/>
    <mergeCell ref="H48:I48"/>
    <mergeCell ref="H49:I49"/>
    <mergeCell ref="A60:J60"/>
    <mergeCell ref="A55:J55"/>
    <mergeCell ref="A56:J56"/>
    <mergeCell ref="A57:J57"/>
    <mergeCell ref="A58:J58"/>
    <mergeCell ref="A59:J59"/>
  </mergeCells>
  <hyperlinks>
    <hyperlink ref="B25" location="P1027" display="P1027"/>
    <hyperlink ref="B28" location="P1027" display="P1027"/>
  </hyperlinks>
  <printOptions horizontalCentered="1"/>
  <pageMargins left="0.78740157480314965" right="0.39370078740157483" top="0.39370078740157483" bottom="0.19685039370078741" header="0" footer="0"/>
  <pageSetup paperSize="9" scale="55" firstPageNumber="4" orientation="portrait" useFirstPageNumber="1" r:id="rId1"/>
  <headerFooter>
    <oddHeader>&amp;C&amp;"Times New Roman,обычный"&amp;P</oddHeader>
  </headerFooter>
  <rowBreaks count="2" manualBreakCount="2">
    <brk id="33" max="9" man="1"/>
    <brk id="5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topLeftCell="A34" zoomScale="60" zoomScaleNormal="60" workbookViewId="0">
      <selection activeCell="M31" sqref="M31"/>
    </sheetView>
  </sheetViews>
  <sheetFormatPr defaultRowHeight="12.75" x14ac:dyDescent="0.2"/>
  <cols>
    <col min="1" max="1" width="13.85546875" style="23" customWidth="1"/>
    <col min="2" max="2" width="10.42578125" style="23" customWidth="1"/>
    <col min="3" max="3" width="9.140625" style="23"/>
    <col min="4" max="4" width="6.85546875" style="23" customWidth="1"/>
    <col min="5" max="5" width="6.7109375" style="23" customWidth="1"/>
    <col min="6" max="6" width="7.5703125" style="23" customWidth="1"/>
    <col min="7" max="7" width="10.28515625" style="23" customWidth="1"/>
    <col min="8" max="8" width="16.85546875" style="23" customWidth="1"/>
    <col min="9" max="9" width="9.140625" style="23"/>
    <col min="10" max="10" width="9.85546875" style="23" customWidth="1"/>
    <col min="11" max="11" width="6.28515625" style="23" customWidth="1"/>
    <col min="12" max="12" width="17" style="24" customWidth="1"/>
    <col min="13" max="13" width="16.85546875" style="24" customWidth="1"/>
    <col min="14" max="14" width="16" style="24" customWidth="1"/>
    <col min="15" max="15" width="18.7109375" style="24" customWidth="1"/>
    <col min="16" max="16" width="9.7109375" style="23" customWidth="1"/>
    <col min="17" max="17" width="15" style="23" hidden="1" customWidth="1"/>
    <col min="18" max="18" width="14.85546875" style="23" hidden="1" customWidth="1"/>
    <col min="19" max="19" width="13" style="23" hidden="1" customWidth="1"/>
    <col min="20" max="20" width="13.85546875" style="23" customWidth="1"/>
    <col min="21" max="21" width="14.140625" style="23" customWidth="1"/>
    <col min="22" max="16384" width="9.140625" style="23"/>
  </cols>
  <sheetData>
    <row r="1" spans="1:19" ht="29.25" customHeight="1" x14ac:dyDescent="0.25">
      <c r="M1" s="25"/>
      <c r="N1" s="25"/>
      <c r="O1" s="25"/>
    </row>
    <row r="2" spans="1:19" ht="15" x14ac:dyDescent="0.25">
      <c r="M2" s="26"/>
      <c r="N2" s="26"/>
      <c r="O2" s="26"/>
    </row>
    <row r="3" spans="1:19" ht="15" x14ac:dyDescent="0.25">
      <c r="M3" s="26"/>
    </row>
    <row r="4" spans="1:19" ht="15" x14ac:dyDescent="0.25">
      <c r="M4" s="26"/>
    </row>
    <row r="5" spans="1:19" ht="15" x14ac:dyDescent="0.25">
      <c r="M5" s="26"/>
    </row>
    <row r="6" spans="1:19" ht="15" x14ac:dyDescent="0.25">
      <c r="M6" s="26"/>
    </row>
    <row r="9" spans="1:19" ht="18.75" x14ac:dyDescent="0.2">
      <c r="B9" s="265" t="s">
        <v>108</v>
      </c>
      <c r="C9" s="265"/>
      <c r="D9" s="265"/>
      <c r="E9" s="265"/>
      <c r="F9" s="265"/>
      <c r="G9" s="265"/>
      <c r="H9" s="265"/>
      <c r="I9" s="265"/>
      <c r="J9" s="265"/>
      <c r="K9" s="265"/>
      <c r="L9" s="265"/>
      <c r="M9" s="265"/>
      <c r="N9" s="265"/>
      <c r="O9" s="265"/>
    </row>
    <row r="10" spans="1:19" ht="18.75" x14ac:dyDescent="0.2">
      <c r="B10" s="265" t="s">
        <v>109</v>
      </c>
      <c r="C10" s="265"/>
      <c r="D10" s="265"/>
      <c r="E10" s="265"/>
      <c r="F10" s="265"/>
      <c r="G10" s="265"/>
      <c r="H10" s="265"/>
      <c r="I10" s="265"/>
      <c r="J10" s="265"/>
      <c r="K10" s="265"/>
      <c r="L10" s="265"/>
      <c r="M10" s="265"/>
      <c r="N10" s="265"/>
      <c r="O10" s="265"/>
    </row>
    <row r="11" spans="1:19" ht="18.75" x14ac:dyDescent="0.2">
      <c r="B11" s="265" t="s">
        <v>326</v>
      </c>
      <c r="C11" s="265"/>
      <c r="D11" s="265"/>
      <c r="E11" s="265"/>
      <c r="F11" s="265"/>
      <c r="G11" s="265"/>
      <c r="H11" s="265"/>
      <c r="I11" s="265"/>
      <c r="J11" s="265"/>
      <c r="K11" s="265"/>
      <c r="L11" s="265"/>
      <c r="M11" s="265"/>
      <c r="N11" s="265"/>
      <c r="O11" s="265"/>
      <c r="Q11" s="23" t="s">
        <v>110</v>
      </c>
    </row>
    <row r="12" spans="1:19" ht="2.25" customHeight="1" thickBot="1" x14ac:dyDescent="0.25">
      <c r="B12" s="27"/>
      <c r="C12" s="27"/>
      <c r="D12" s="27"/>
      <c r="E12" s="27"/>
      <c r="F12" s="27"/>
      <c r="G12" s="27"/>
      <c r="H12" s="27"/>
      <c r="I12" s="27"/>
      <c r="J12" s="27"/>
      <c r="K12" s="27"/>
      <c r="L12" s="28"/>
      <c r="M12" s="28"/>
      <c r="N12" s="28"/>
      <c r="O12" s="28"/>
    </row>
    <row r="13" spans="1:19" ht="19.5" customHeight="1" x14ac:dyDescent="0.2">
      <c r="A13" s="266" t="s">
        <v>111</v>
      </c>
      <c r="B13" s="268" t="s">
        <v>112</v>
      </c>
      <c r="C13" s="269"/>
      <c r="D13" s="269"/>
      <c r="E13" s="269"/>
      <c r="F13" s="269"/>
      <c r="G13" s="269"/>
      <c r="H13" s="269"/>
      <c r="I13" s="269"/>
      <c r="J13" s="269"/>
      <c r="K13" s="270"/>
      <c r="L13" s="277" t="s">
        <v>113</v>
      </c>
      <c r="M13" s="278"/>
      <c r="N13" s="278"/>
      <c r="O13" s="279"/>
    </row>
    <row r="14" spans="1:19" ht="14.25" customHeight="1" x14ac:dyDescent="0.2">
      <c r="A14" s="267"/>
      <c r="B14" s="271"/>
      <c r="C14" s="272"/>
      <c r="D14" s="272"/>
      <c r="E14" s="272"/>
      <c r="F14" s="272"/>
      <c r="G14" s="272"/>
      <c r="H14" s="272"/>
      <c r="I14" s="272"/>
      <c r="J14" s="272"/>
      <c r="K14" s="273"/>
      <c r="L14" s="280" t="s">
        <v>114</v>
      </c>
      <c r="M14" s="283" t="s">
        <v>115</v>
      </c>
      <c r="N14" s="284"/>
      <c r="O14" s="285"/>
    </row>
    <row r="15" spans="1:19" ht="28.5" customHeight="1" x14ac:dyDescent="0.2">
      <c r="A15" s="267"/>
      <c r="B15" s="271"/>
      <c r="C15" s="272"/>
      <c r="D15" s="272"/>
      <c r="E15" s="272"/>
      <c r="F15" s="272"/>
      <c r="G15" s="272"/>
      <c r="H15" s="272"/>
      <c r="I15" s="272"/>
      <c r="J15" s="272"/>
      <c r="K15" s="273"/>
      <c r="L15" s="281"/>
      <c r="M15" s="286" t="s">
        <v>116</v>
      </c>
      <c r="N15" s="286" t="s">
        <v>117</v>
      </c>
      <c r="O15" s="286" t="s">
        <v>118</v>
      </c>
      <c r="S15" s="23">
        <v>293100</v>
      </c>
    </row>
    <row r="16" spans="1:19" ht="27" customHeight="1" x14ac:dyDescent="0.2">
      <c r="A16" s="267"/>
      <c r="B16" s="274"/>
      <c r="C16" s="275"/>
      <c r="D16" s="275"/>
      <c r="E16" s="275"/>
      <c r="F16" s="275"/>
      <c r="G16" s="275"/>
      <c r="H16" s="275"/>
      <c r="I16" s="275"/>
      <c r="J16" s="275"/>
      <c r="K16" s="276"/>
      <c r="L16" s="282"/>
      <c r="M16" s="287"/>
      <c r="N16" s="287"/>
      <c r="O16" s="287"/>
      <c r="R16" s="29">
        <f>R18+R47</f>
        <v>38618400</v>
      </c>
    </row>
    <row r="17" spans="1:18" ht="30" customHeight="1" x14ac:dyDescent="0.2">
      <c r="A17" s="101"/>
      <c r="B17" s="252"/>
      <c r="C17" s="253"/>
      <c r="D17" s="253"/>
      <c r="E17" s="253"/>
      <c r="F17" s="253"/>
      <c r="G17" s="253"/>
      <c r="H17" s="253"/>
      <c r="I17" s="253"/>
      <c r="J17" s="253"/>
      <c r="K17" s="254"/>
      <c r="L17" s="31"/>
      <c r="M17" s="32"/>
      <c r="N17" s="32"/>
      <c r="O17" s="32"/>
      <c r="Q17" s="33"/>
    </row>
    <row r="18" spans="1:18" ht="18.75" customHeight="1" x14ac:dyDescent="0.2">
      <c r="A18" s="101">
        <v>120</v>
      </c>
      <c r="B18" s="247" t="s">
        <v>119</v>
      </c>
      <c r="C18" s="248"/>
      <c r="D18" s="248"/>
      <c r="E18" s="248"/>
      <c r="F18" s="248"/>
      <c r="G18" s="248"/>
      <c r="H18" s="248"/>
      <c r="I18" s="248"/>
      <c r="J18" s="248"/>
      <c r="K18" s="249"/>
      <c r="L18" s="31">
        <f>M18+N18+O18</f>
        <v>0</v>
      </c>
      <c r="M18" s="117">
        <f>M21</f>
        <v>0</v>
      </c>
      <c r="N18" s="117">
        <f>N21</f>
        <v>0</v>
      </c>
      <c r="O18" s="117">
        <f>O21</f>
        <v>0</v>
      </c>
      <c r="Q18" s="23">
        <f>29660800+160500</f>
        <v>29821300</v>
      </c>
      <c r="R18" s="29">
        <f>Q18-M18</f>
        <v>29821300</v>
      </c>
    </row>
    <row r="19" spans="1:18" ht="15.75" customHeight="1" x14ac:dyDescent="0.25">
      <c r="A19" s="101"/>
      <c r="B19" s="250" t="s">
        <v>120</v>
      </c>
      <c r="C19" s="251"/>
      <c r="D19" s="251"/>
      <c r="E19" s="251"/>
      <c r="F19" s="251"/>
      <c r="G19" s="251"/>
      <c r="H19" s="251"/>
      <c r="I19" s="251"/>
      <c r="J19" s="251"/>
      <c r="K19" s="251"/>
      <c r="L19" s="31"/>
      <c r="M19" s="34"/>
      <c r="N19" s="34"/>
      <c r="O19" s="79"/>
      <c r="R19" s="29"/>
    </row>
    <row r="20" spans="1:18" ht="30.75" customHeight="1" x14ac:dyDescent="0.25">
      <c r="A20" s="101"/>
      <c r="B20" s="244" t="s">
        <v>121</v>
      </c>
      <c r="C20" s="245"/>
      <c r="D20" s="245"/>
      <c r="E20" s="245"/>
      <c r="F20" s="245"/>
      <c r="G20" s="246"/>
      <c r="H20" s="97" t="s">
        <v>122</v>
      </c>
      <c r="I20" s="244" t="s">
        <v>123</v>
      </c>
      <c r="J20" s="245"/>
      <c r="K20" s="246"/>
      <c r="L20" s="31"/>
      <c r="M20" s="34"/>
      <c r="N20" s="34"/>
      <c r="O20" s="35"/>
      <c r="R20" s="29"/>
    </row>
    <row r="21" spans="1:18" ht="18.75" customHeight="1" x14ac:dyDescent="0.25">
      <c r="A21" s="101"/>
      <c r="B21" s="244"/>
      <c r="C21" s="245"/>
      <c r="D21" s="245"/>
      <c r="E21" s="245"/>
      <c r="F21" s="245"/>
      <c r="G21" s="245"/>
      <c r="H21" s="99"/>
      <c r="I21" s="245"/>
      <c r="J21" s="245"/>
      <c r="K21" s="246"/>
      <c r="L21" s="31"/>
      <c r="M21" s="34"/>
      <c r="N21" s="34"/>
      <c r="O21" s="35"/>
      <c r="R21" s="29"/>
    </row>
    <row r="22" spans="1:18" ht="33" customHeight="1" x14ac:dyDescent="0.25">
      <c r="A22" s="101">
        <v>130</v>
      </c>
      <c r="B22" s="247" t="s">
        <v>124</v>
      </c>
      <c r="C22" s="248"/>
      <c r="D22" s="248"/>
      <c r="E22" s="248"/>
      <c r="F22" s="248"/>
      <c r="G22" s="248"/>
      <c r="H22" s="248"/>
      <c r="I22" s="248"/>
      <c r="J22" s="248"/>
      <c r="K22" s="249"/>
      <c r="L22" s="31">
        <f>L23+L24</f>
        <v>21779590.300000001</v>
      </c>
      <c r="M22" s="119">
        <f>M23</f>
        <v>17836240</v>
      </c>
      <c r="N22" s="119">
        <f>N23</f>
        <v>0</v>
      </c>
      <c r="O22" s="117">
        <f>O24</f>
        <v>3943350.3</v>
      </c>
      <c r="R22" s="29"/>
    </row>
    <row r="23" spans="1:18" ht="35.25" customHeight="1" x14ac:dyDescent="0.25">
      <c r="A23" s="101"/>
      <c r="B23" s="262" t="s">
        <v>125</v>
      </c>
      <c r="C23" s="263"/>
      <c r="D23" s="263"/>
      <c r="E23" s="263"/>
      <c r="F23" s="263"/>
      <c r="G23" s="263"/>
      <c r="H23" s="263"/>
      <c r="I23" s="263"/>
      <c r="J23" s="263"/>
      <c r="K23" s="264"/>
      <c r="L23" s="31">
        <f>M23+N23+O23</f>
        <v>17836240</v>
      </c>
      <c r="M23" s="79">
        <v>17836240</v>
      </c>
      <c r="N23" s="32"/>
      <c r="O23" s="32"/>
    </row>
    <row r="24" spans="1:18" ht="36" customHeight="1" x14ac:dyDescent="0.2">
      <c r="A24" s="36"/>
      <c r="B24" s="262" t="s">
        <v>126</v>
      </c>
      <c r="C24" s="263"/>
      <c r="D24" s="263"/>
      <c r="E24" s="263"/>
      <c r="F24" s="263"/>
      <c r="G24" s="263"/>
      <c r="H24" s="263"/>
      <c r="I24" s="263"/>
      <c r="J24" s="263"/>
      <c r="K24" s="264"/>
      <c r="L24" s="31">
        <f>M24+N24+O24</f>
        <v>3943350.3</v>
      </c>
      <c r="M24" s="120">
        <f>M27+M30+M33+M36</f>
        <v>0</v>
      </c>
      <c r="N24" s="120">
        <f>N27+N30+N33+N36</f>
        <v>0</v>
      </c>
      <c r="O24" s="120">
        <f>O27+O30+O33+O36</f>
        <v>3943350.3</v>
      </c>
    </row>
    <row r="25" spans="1:18" ht="29.25" customHeight="1" x14ac:dyDescent="0.2">
      <c r="A25" s="36"/>
      <c r="B25" s="244" t="s">
        <v>236</v>
      </c>
      <c r="C25" s="245"/>
      <c r="D25" s="245"/>
      <c r="E25" s="245"/>
      <c r="F25" s="245"/>
      <c r="G25" s="245"/>
      <c r="H25" s="245"/>
      <c r="I25" s="245"/>
      <c r="J25" s="245"/>
      <c r="K25" s="246"/>
      <c r="L25" s="31"/>
      <c r="M25" s="35"/>
      <c r="N25" s="35"/>
      <c r="O25" s="35"/>
    </row>
    <row r="26" spans="1:18" ht="36" customHeight="1" x14ac:dyDescent="0.2">
      <c r="A26" s="100"/>
      <c r="B26" s="259" t="s">
        <v>127</v>
      </c>
      <c r="C26" s="260"/>
      <c r="D26" s="260"/>
      <c r="E26" s="260"/>
      <c r="F26" s="260"/>
      <c r="G26" s="260"/>
      <c r="H26" s="102" t="s">
        <v>122</v>
      </c>
      <c r="I26" s="260" t="s">
        <v>128</v>
      </c>
      <c r="J26" s="260"/>
      <c r="K26" s="261"/>
      <c r="L26" s="31"/>
      <c r="M26" s="35"/>
      <c r="N26" s="35"/>
      <c r="O26" s="35"/>
    </row>
    <row r="27" spans="1:18" ht="24" customHeight="1" x14ac:dyDescent="0.2">
      <c r="A27" s="36"/>
      <c r="B27" s="244"/>
      <c r="C27" s="245"/>
      <c r="D27" s="245"/>
      <c r="E27" s="245"/>
      <c r="F27" s="245"/>
      <c r="G27" s="245"/>
      <c r="H27" s="99"/>
      <c r="I27" s="245"/>
      <c r="J27" s="245"/>
      <c r="K27" s="246"/>
      <c r="L27" s="31"/>
      <c r="M27" s="35"/>
      <c r="N27" s="35"/>
      <c r="O27" s="35">
        <f>3943350.3-O30</f>
        <v>1138350.2999999998</v>
      </c>
    </row>
    <row r="28" spans="1:18" ht="26.25" customHeight="1" x14ac:dyDescent="0.2">
      <c r="A28" s="36"/>
      <c r="B28" s="244" t="s">
        <v>237</v>
      </c>
      <c r="C28" s="245"/>
      <c r="D28" s="245"/>
      <c r="E28" s="245"/>
      <c r="F28" s="245"/>
      <c r="G28" s="245"/>
      <c r="H28" s="245"/>
      <c r="I28" s="245"/>
      <c r="J28" s="245"/>
      <c r="K28" s="246"/>
      <c r="L28" s="31"/>
      <c r="M28" s="35"/>
      <c r="N28" s="35"/>
      <c r="O28" s="35"/>
    </row>
    <row r="29" spans="1:18" ht="36" customHeight="1" x14ac:dyDescent="0.2">
      <c r="A29" s="100"/>
      <c r="B29" s="259" t="s">
        <v>127</v>
      </c>
      <c r="C29" s="260"/>
      <c r="D29" s="260"/>
      <c r="E29" s="260"/>
      <c r="F29" s="260"/>
      <c r="G29" s="260"/>
      <c r="H29" s="102" t="s">
        <v>122</v>
      </c>
      <c r="I29" s="260" t="s">
        <v>128</v>
      </c>
      <c r="J29" s="260"/>
      <c r="K29" s="261"/>
      <c r="L29" s="31"/>
      <c r="M29" s="35"/>
      <c r="N29" s="35"/>
      <c r="O29" s="35"/>
    </row>
    <row r="30" spans="1:18" ht="30" customHeight="1" x14ac:dyDescent="0.2">
      <c r="A30" s="105"/>
      <c r="B30" s="244"/>
      <c r="C30" s="245"/>
      <c r="D30" s="245"/>
      <c r="E30" s="245"/>
      <c r="F30" s="245"/>
      <c r="G30" s="245"/>
      <c r="H30" s="104"/>
      <c r="I30" s="245"/>
      <c r="J30" s="245"/>
      <c r="K30" s="246"/>
      <c r="L30" s="31"/>
      <c r="M30" s="35"/>
      <c r="N30" s="35"/>
      <c r="O30" s="35">
        <v>2805000</v>
      </c>
    </row>
    <row r="31" spans="1:18" ht="24" customHeight="1" x14ac:dyDescent="0.2">
      <c r="A31" s="105"/>
      <c r="B31" s="244" t="s">
        <v>242</v>
      </c>
      <c r="C31" s="245"/>
      <c r="D31" s="245"/>
      <c r="E31" s="245"/>
      <c r="F31" s="245"/>
      <c r="G31" s="245"/>
      <c r="H31" s="245"/>
      <c r="I31" s="245"/>
      <c r="J31" s="245"/>
      <c r="K31" s="246"/>
      <c r="L31" s="31"/>
      <c r="M31" s="35"/>
      <c r="N31" s="35"/>
      <c r="O31" s="35"/>
    </row>
    <row r="32" spans="1:18" ht="21.75" customHeight="1" x14ac:dyDescent="0.2">
      <c r="A32" s="105"/>
      <c r="B32" s="259" t="s">
        <v>127</v>
      </c>
      <c r="C32" s="260"/>
      <c r="D32" s="260"/>
      <c r="E32" s="260"/>
      <c r="F32" s="260"/>
      <c r="G32" s="260"/>
      <c r="H32" s="106" t="s">
        <v>122</v>
      </c>
      <c r="I32" s="260" t="s">
        <v>128</v>
      </c>
      <c r="J32" s="260"/>
      <c r="K32" s="261"/>
      <c r="L32" s="31"/>
      <c r="M32" s="35"/>
      <c r="N32" s="35"/>
      <c r="O32" s="35"/>
    </row>
    <row r="33" spans="1:18" ht="24.75" customHeight="1" x14ac:dyDescent="0.2">
      <c r="A33" s="105"/>
      <c r="B33" s="244"/>
      <c r="C33" s="245"/>
      <c r="D33" s="245"/>
      <c r="E33" s="245"/>
      <c r="F33" s="245"/>
      <c r="G33" s="245"/>
      <c r="H33" s="104"/>
      <c r="I33" s="245"/>
      <c r="J33" s="245"/>
      <c r="K33" s="246"/>
      <c r="L33" s="31"/>
      <c r="M33" s="35"/>
      <c r="N33" s="35"/>
      <c r="O33" s="35"/>
    </row>
    <row r="34" spans="1:18" ht="24.75" customHeight="1" x14ac:dyDescent="0.2">
      <c r="A34" s="36"/>
      <c r="B34" s="244" t="s">
        <v>238</v>
      </c>
      <c r="C34" s="245"/>
      <c r="D34" s="245"/>
      <c r="E34" s="245"/>
      <c r="F34" s="245"/>
      <c r="G34" s="245"/>
      <c r="H34" s="245"/>
      <c r="I34" s="245"/>
      <c r="J34" s="245"/>
      <c r="K34" s="246"/>
      <c r="L34" s="31"/>
      <c r="M34" s="35"/>
      <c r="N34" s="35"/>
      <c r="O34" s="35"/>
    </row>
    <row r="35" spans="1:18" ht="23.25" customHeight="1" x14ac:dyDescent="0.2">
      <c r="A35" s="100"/>
      <c r="B35" s="259" t="s">
        <v>127</v>
      </c>
      <c r="C35" s="260"/>
      <c r="D35" s="260"/>
      <c r="E35" s="260"/>
      <c r="F35" s="260"/>
      <c r="G35" s="260"/>
      <c r="H35" s="102" t="s">
        <v>122</v>
      </c>
      <c r="I35" s="260" t="s">
        <v>128</v>
      </c>
      <c r="J35" s="260"/>
      <c r="K35" s="261"/>
      <c r="L35" s="31"/>
      <c r="M35" s="35"/>
      <c r="N35" s="35"/>
      <c r="O35" s="35"/>
    </row>
    <row r="36" spans="1:18" ht="24" customHeight="1" x14ac:dyDescent="0.2">
      <c r="A36" s="36"/>
      <c r="B36" s="244"/>
      <c r="C36" s="245"/>
      <c r="D36" s="245"/>
      <c r="E36" s="245"/>
      <c r="F36" s="245"/>
      <c r="G36" s="245"/>
      <c r="H36" s="99"/>
      <c r="I36" s="245"/>
      <c r="J36" s="245"/>
      <c r="K36" s="246"/>
      <c r="L36" s="31"/>
      <c r="M36" s="35"/>
      <c r="N36" s="35"/>
      <c r="O36" s="35"/>
    </row>
    <row r="37" spans="1:18" ht="24" customHeight="1" x14ac:dyDescent="0.2">
      <c r="A37" s="101">
        <v>140</v>
      </c>
      <c r="B37" s="247" t="s">
        <v>129</v>
      </c>
      <c r="C37" s="248"/>
      <c r="D37" s="248"/>
      <c r="E37" s="248"/>
      <c r="F37" s="248"/>
      <c r="G37" s="248"/>
      <c r="H37" s="248"/>
      <c r="I37" s="248"/>
      <c r="J37" s="248"/>
      <c r="K37" s="249"/>
      <c r="L37" s="31">
        <f>M37+N37+O37</f>
        <v>0</v>
      </c>
      <c r="M37" s="120">
        <f>M39</f>
        <v>0</v>
      </c>
      <c r="N37" s="120">
        <f>N39</f>
        <v>0</v>
      </c>
      <c r="O37" s="120">
        <f>O39</f>
        <v>0</v>
      </c>
    </row>
    <row r="38" spans="1:18" ht="21.75" customHeight="1" x14ac:dyDescent="0.2">
      <c r="A38" s="101"/>
      <c r="B38" s="250" t="s">
        <v>120</v>
      </c>
      <c r="C38" s="251"/>
      <c r="D38" s="251"/>
      <c r="E38" s="251"/>
      <c r="F38" s="251"/>
      <c r="G38" s="251"/>
      <c r="H38" s="251"/>
      <c r="I38" s="251"/>
      <c r="J38" s="251"/>
      <c r="K38" s="251"/>
      <c r="L38" s="31"/>
      <c r="M38" s="35"/>
      <c r="N38" s="35"/>
      <c r="O38" s="35"/>
    </row>
    <row r="39" spans="1:18" ht="32.25" customHeight="1" x14ac:dyDescent="0.2">
      <c r="A39" s="101"/>
      <c r="B39" s="255"/>
      <c r="C39" s="292"/>
      <c r="D39" s="292"/>
      <c r="E39" s="292"/>
      <c r="F39" s="292"/>
      <c r="G39" s="292"/>
      <c r="H39" s="292"/>
      <c r="I39" s="292"/>
      <c r="J39" s="292"/>
      <c r="K39" s="292"/>
      <c r="L39" s="31"/>
      <c r="M39" s="35"/>
      <c r="N39" s="35"/>
      <c r="O39" s="35"/>
    </row>
    <row r="40" spans="1:18" ht="19.5" customHeight="1" x14ac:dyDescent="0.2">
      <c r="A40" s="101">
        <v>150</v>
      </c>
      <c r="B40" s="247" t="s">
        <v>129</v>
      </c>
      <c r="C40" s="248"/>
      <c r="D40" s="248"/>
      <c r="E40" s="248"/>
      <c r="F40" s="248"/>
      <c r="G40" s="248"/>
      <c r="H40" s="248"/>
      <c r="I40" s="248"/>
      <c r="J40" s="248"/>
      <c r="K40" s="249"/>
      <c r="L40" s="31">
        <f>M40+N40+O40</f>
        <v>0</v>
      </c>
      <c r="M40" s="120">
        <f>M42</f>
        <v>0</v>
      </c>
      <c r="N40" s="120">
        <f>N42</f>
        <v>0</v>
      </c>
      <c r="O40" s="120">
        <f>O42</f>
        <v>0</v>
      </c>
    </row>
    <row r="41" spans="1:18" ht="19.5" customHeight="1" x14ac:dyDescent="0.2">
      <c r="A41" s="101"/>
      <c r="B41" s="250" t="s">
        <v>120</v>
      </c>
      <c r="C41" s="251"/>
      <c r="D41" s="251"/>
      <c r="E41" s="251"/>
      <c r="F41" s="251"/>
      <c r="G41" s="251"/>
      <c r="H41" s="251"/>
      <c r="I41" s="251"/>
      <c r="J41" s="251"/>
      <c r="K41" s="251"/>
      <c r="L41" s="31"/>
      <c r="M41" s="35"/>
      <c r="N41" s="35"/>
      <c r="O41" s="35"/>
    </row>
    <row r="42" spans="1:18" ht="19.5" customHeight="1" x14ac:dyDescent="0.2">
      <c r="A42" s="101"/>
      <c r="B42" s="255"/>
      <c r="C42" s="292"/>
      <c r="D42" s="292"/>
      <c r="E42" s="292"/>
      <c r="F42" s="292"/>
      <c r="G42" s="292"/>
      <c r="H42" s="292"/>
      <c r="I42" s="292"/>
      <c r="J42" s="292"/>
      <c r="K42" s="292"/>
      <c r="L42" s="31"/>
      <c r="M42" s="35"/>
      <c r="N42" s="35"/>
      <c r="O42" s="35"/>
    </row>
    <row r="43" spans="1:18" ht="22.5" customHeight="1" x14ac:dyDescent="0.2">
      <c r="A43" s="101">
        <v>180</v>
      </c>
      <c r="B43" s="247" t="s">
        <v>130</v>
      </c>
      <c r="C43" s="248"/>
      <c r="D43" s="248"/>
      <c r="E43" s="248"/>
      <c r="F43" s="248"/>
      <c r="G43" s="248"/>
      <c r="H43" s="248"/>
      <c r="I43" s="248"/>
      <c r="J43" s="248"/>
      <c r="K43" s="249"/>
      <c r="L43" s="31">
        <f>M43+N43+O43</f>
        <v>0</v>
      </c>
      <c r="M43" s="120">
        <f>M44+M47</f>
        <v>0</v>
      </c>
      <c r="N43" s="120">
        <f>N44+N47</f>
        <v>0</v>
      </c>
      <c r="O43" s="120">
        <f>O44+O47</f>
        <v>0</v>
      </c>
    </row>
    <row r="44" spans="1:18" ht="15.75" customHeight="1" x14ac:dyDescent="0.2">
      <c r="A44" s="101"/>
      <c r="B44" s="238" t="s">
        <v>131</v>
      </c>
      <c r="C44" s="239"/>
      <c r="D44" s="239"/>
      <c r="E44" s="239"/>
      <c r="F44" s="239"/>
      <c r="G44" s="239"/>
      <c r="H44" s="239"/>
      <c r="I44" s="239"/>
      <c r="J44" s="239"/>
      <c r="K44" s="255"/>
      <c r="L44" s="31"/>
      <c r="M44" s="120">
        <f>SUM(M45:M46)</f>
        <v>0</v>
      </c>
      <c r="N44" s="120">
        <f>SUM(N45:N46)</f>
        <v>0</v>
      </c>
      <c r="O44" s="120">
        <f>SUM(O45:O46)</f>
        <v>0</v>
      </c>
    </row>
    <row r="45" spans="1:18" ht="15" customHeight="1" x14ac:dyDescent="0.2">
      <c r="A45" s="101"/>
      <c r="B45" s="293" t="s">
        <v>132</v>
      </c>
      <c r="C45" s="294"/>
      <c r="D45" s="294"/>
      <c r="E45" s="294"/>
      <c r="F45" s="294"/>
      <c r="G45" s="294"/>
      <c r="H45" s="294"/>
      <c r="I45" s="294"/>
      <c r="J45" s="294"/>
      <c r="K45" s="295"/>
      <c r="L45" s="31"/>
      <c r="M45" s="35"/>
      <c r="N45" s="35"/>
      <c r="O45" s="35"/>
    </row>
    <row r="46" spans="1:18" ht="20.25" customHeight="1" x14ac:dyDescent="0.2">
      <c r="A46" s="101"/>
      <c r="B46" s="293" t="s">
        <v>133</v>
      </c>
      <c r="C46" s="294"/>
      <c r="D46" s="294"/>
      <c r="E46" s="294"/>
      <c r="F46" s="294"/>
      <c r="G46" s="294"/>
      <c r="H46" s="294"/>
      <c r="I46" s="294"/>
      <c r="J46" s="294"/>
      <c r="K46" s="295"/>
      <c r="L46" s="31"/>
      <c r="M46" s="35"/>
      <c r="N46" s="35"/>
      <c r="O46" s="35"/>
    </row>
    <row r="47" spans="1:18" ht="31.5" customHeight="1" x14ac:dyDescent="0.2">
      <c r="A47" s="101"/>
      <c r="B47" s="238" t="s">
        <v>134</v>
      </c>
      <c r="C47" s="239"/>
      <c r="D47" s="239"/>
      <c r="E47" s="239"/>
      <c r="F47" s="239"/>
      <c r="G47" s="239"/>
      <c r="H47" s="239"/>
      <c r="I47" s="239"/>
      <c r="J47" s="239"/>
      <c r="K47" s="98"/>
      <c r="L47" s="31"/>
      <c r="M47" s="120">
        <f>SUM(M48)</f>
        <v>0</v>
      </c>
      <c r="N47" s="120">
        <f>SUM(N48)</f>
        <v>0</v>
      </c>
      <c r="O47" s="120">
        <f>SUM(O48)</f>
        <v>0</v>
      </c>
      <c r="Q47" s="23">
        <f>8957600-160500</f>
        <v>8797100</v>
      </c>
      <c r="R47" s="29">
        <f>Q47-M47</f>
        <v>8797100</v>
      </c>
    </row>
    <row r="48" spans="1:18" ht="15.75" x14ac:dyDescent="0.2">
      <c r="A48" s="101"/>
      <c r="B48" s="244"/>
      <c r="C48" s="245"/>
      <c r="D48" s="245"/>
      <c r="E48" s="245"/>
      <c r="F48" s="245"/>
      <c r="G48" s="245"/>
      <c r="H48" s="245"/>
      <c r="I48" s="245"/>
      <c r="J48" s="245"/>
      <c r="K48" s="246"/>
      <c r="L48" s="31"/>
      <c r="M48" s="35"/>
      <c r="N48" s="35"/>
      <c r="O48" s="35"/>
      <c r="R48" s="29"/>
    </row>
    <row r="49" spans="1:15" ht="15.75" customHeight="1" x14ac:dyDescent="0.2">
      <c r="A49" s="101">
        <v>440</v>
      </c>
      <c r="B49" s="247" t="s">
        <v>239</v>
      </c>
      <c r="C49" s="248"/>
      <c r="D49" s="248"/>
      <c r="E49" s="248"/>
      <c r="F49" s="248"/>
      <c r="G49" s="248"/>
      <c r="H49" s="248"/>
      <c r="I49" s="248"/>
      <c r="J49" s="248"/>
      <c r="K49" s="249"/>
      <c r="L49" s="31">
        <f>M49+N49+O49</f>
        <v>0</v>
      </c>
      <c r="M49" s="120">
        <f>SUM(M50:M51)</f>
        <v>0</v>
      </c>
      <c r="N49" s="120">
        <f>SUM(N50:N51)</f>
        <v>0</v>
      </c>
      <c r="O49" s="120">
        <f>SUM(O50:O51)</f>
        <v>0</v>
      </c>
    </row>
    <row r="50" spans="1:15" ht="19.5" customHeight="1" x14ac:dyDescent="0.2">
      <c r="A50" s="101"/>
      <c r="B50" s="250" t="s">
        <v>240</v>
      </c>
      <c r="C50" s="251"/>
      <c r="D50" s="251"/>
      <c r="E50" s="251"/>
      <c r="F50" s="251"/>
      <c r="G50" s="251"/>
      <c r="H50" s="251"/>
      <c r="I50" s="251"/>
      <c r="J50" s="251"/>
      <c r="K50" s="251"/>
      <c r="L50" s="31"/>
      <c r="M50" s="35"/>
      <c r="N50" s="35"/>
      <c r="O50" s="35"/>
    </row>
    <row r="51" spans="1:15" ht="19.5" customHeight="1" x14ac:dyDescent="0.2">
      <c r="A51" s="101"/>
      <c r="B51" s="250" t="s">
        <v>241</v>
      </c>
      <c r="C51" s="251"/>
      <c r="D51" s="251"/>
      <c r="E51" s="251"/>
      <c r="F51" s="251"/>
      <c r="G51" s="251"/>
      <c r="H51" s="251"/>
      <c r="I51" s="251"/>
      <c r="J51" s="251"/>
      <c r="K51" s="251"/>
      <c r="L51" s="31"/>
      <c r="M51" s="35"/>
      <c r="N51" s="35"/>
      <c r="O51" s="35"/>
    </row>
    <row r="52" spans="1:15" ht="19.5" customHeight="1" x14ac:dyDescent="0.2">
      <c r="A52" s="101">
        <v>510</v>
      </c>
      <c r="B52" s="252" t="s">
        <v>135</v>
      </c>
      <c r="C52" s="253"/>
      <c r="D52" s="253"/>
      <c r="E52" s="253"/>
      <c r="F52" s="253"/>
      <c r="G52" s="253"/>
      <c r="H52" s="253"/>
      <c r="I52" s="253"/>
      <c r="J52" s="253"/>
      <c r="K52" s="254"/>
      <c r="L52" s="31">
        <f>M52+N52+O52</f>
        <v>0</v>
      </c>
      <c r="M52" s="120">
        <f>M53</f>
        <v>0</v>
      </c>
      <c r="N52" s="120">
        <f>N53</f>
        <v>0</v>
      </c>
      <c r="O52" s="120">
        <f>O53</f>
        <v>0</v>
      </c>
    </row>
    <row r="53" spans="1:15" ht="30.75" customHeight="1" x14ac:dyDescent="0.2">
      <c r="A53" s="101"/>
      <c r="B53" s="238" t="s">
        <v>136</v>
      </c>
      <c r="C53" s="239"/>
      <c r="D53" s="239"/>
      <c r="E53" s="239"/>
      <c r="F53" s="239"/>
      <c r="G53" s="239"/>
      <c r="H53" s="239"/>
      <c r="I53" s="239"/>
      <c r="J53" s="239"/>
      <c r="K53" s="255"/>
      <c r="L53" s="31"/>
      <c r="M53" s="32"/>
      <c r="N53" s="35"/>
      <c r="O53" s="35"/>
    </row>
    <row r="54" spans="1:15" ht="19.5" customHeight="1" x14ac:dyDescent="0.2">
      <c r="A54" s="101"/>
      <c r="B54" s="256"/>
      <c r="C54" s="257"/>
      <c r="D54" s="257"/>
      <c r="E54" s="257"/>
      <c r="F54" s="257"/>
      <c r="G54" s="257"/>
      <c r="H54" s="257"/>
      <c r="I54" s="257"/>
      <c r="J54" s="257"/>
      <c r="K54" s="258"/>
      <c r="L54" s="31"/>
      <c r="M54" s="32"/>
      <c r="N54" s="35"/>
      <c r="O54" s="35"/>
    </row>
    <row r="55" spans="1:15" ht="19.5" customHeight="1" x14ac:dyDescent="0.2">
      <c r="A55" s="101"/>
      <c r="B55" s="38"/>
      <c r="C55" s="288"/>
      <c r="D55" s="288"/>
      <c r="E55" s="288"/>
      <c r="F55" s="288"/>
      <c r="G55" s="288"/>
      <c r="H55" s="288"/>
      <c r="I55" s="288"/>
      <c r="J55" s="288"/>
      <c r="K55" s="288"/>
      <c r="L55" s="31"/>
      <c r="M55" s="32"/>
      <c r="N55" s="32"/>
      <c r="O55" s="32"/>
    </row>
    <row r="56" spans="1:15" ht="19.5" customHeight="1" thickBot="1" x14ac:dyDescent="0.25">
      <c r="A56" s="289" t="s">
        <v>114</v>
      </c>
      <c r="B56" s="290"/>
      <c r="C56" s="290"/>
      <c r="D56" s="290"/>
      <c r="E56" s="290"/>
      <c r="F56" s="290"/>
      <c r="G56" s="290"/>
      <c r="H56" s="290"/>
      <c r="I56" s="290"/>
      <c r="J56" s="290"/>
      <c r="K56" s="291"/>
      <c r="L56" s="39">
        <f>L18+L22+L40+L43+L49+L52</f>
        <v>21779590.300000001</v>
      </c>
      <c r="M56" s="121">
        <f>M18+M22+M40+M43+M49+M52</f>
        <v>17836240</v>
      </c>
      <c r="N56" s="121">
        <f>N18+N22+N40+N43+N49+N52</f>
        <v>0</v>
      </c>
      <c r="O56" s="121">
        <f>O18+O22+O37+O40+O43+O49+O52</f>
        <v>3943350.3</v>
      </c>
    </row>
    <row r="57" spans="1:15" ht="19.5" customHeight="1" x14ac:dyDescent="0.2">
      <c r="A57" s="107"/>
      <c r="B57" s="107"/>
      <c r="C57" s="107"/>
      <c r="D57" s="107"/>
      <c r="E57" s="107"/>
      <c r="F57" s="107"/>
      <c r="G57" s="107"/>
      <c r="H57" s="107"/>
      <c r="I57" s="107"/>
      <c r="J57" s="107"/>
      <c r="K57" s="107"/>
      <c r="L57" s="108"/>
      <c r="M57" s="108"/>
      <c r="N57" s="108"/>
      <c r="O57" s="108"/>
    </row>
    <row r="58" spans="1:15" ht="33.75" customHeight="1" x14ac:dyDescent="0.25">
      <c r="A58" s="40" t="s">
        <v>137</v>
      </c>
      <c r="B58" s="41"/>
      <c r="C58" s="41"/>
      <c r="D58" s="41"/>
      <c r="E58" s="41"/>
      <c r="F58" s="41"/>
      <c r="G58" s="41"/>
      <c r="H58" s="42"/>
      <c r="I58" s="43"/>
      <c r="J58" s="43"/>
      <c r="K58" s="43"/>
      <c r="L58" s="28"/>
      <c r="M58" s="28"/>
      <c r="N58" s="28"/>
      <c r="O58" s="28"/>
    </row>
    <row r="59" spans="1:15" ht="33.75" customHeight="1" x14ac:dyDescent="0.2">
      <c r="A59" s="44"/>
      <c r="B59" s="44"/>
      <c r="C59" s="44"/>
      <c r="D59" s="44"/>
      <c r="E59" s="44"/>
      <c r="F59" s="44"/>
      <c r="G59" s="44"/>
      <c r="H59" s="44"/>
      <c r="I59" s="44"/>
      <c r="J59" s="43"/>
      <c r="K59" s="43"/>
      <c r="L59" s="28"/>
      <c r="M59" s="28"/>
      <c r="N59" s="28"/>
      <c r="O59" s="28"/>
    </row>
    <row r="60" spans="1:15" ht="15.75" customHeight="1" x14ac:dyDescent="0.2">
      <c r="A60" s="45" t="s">
        <v>138</v>
      </c>
      <c r="B60" s="27"/>
      <c r="C60" s="27"/>
      <c r="D60" s="27"/>
      <c r="E60" s="27"/>
      <c r="F60" s="147"/>
      <c r="G60" s="147"/>
      <c r="H60" s="147"/>
      <c r="I60" s="27"/>
      <c r="J60" s="240" t="s">
        <v>264</v>
      </c>
      <c r="K60" s="240"/>
      <c r="L60" s="240"/>
      <c r="M60" s="28"/>
      <c r="O60" s="28"/>
    </row>
    <row r="61" spans="1:15" ht="16.5" x14ac:dyDescent="0.2">
      <c r="A61" s="46"/>
      <c r="B61" s="27"/>
      <c r="C61" s="27"/>
      <c r="D61" s="27"/>
      <c r="E61" s="27"/>
      <c r="F61" s="241" t="s">
        <v>1</v>
      </c>
      <c r="G61" s="241"/>
      <c r="H61" s="241"/>
      <c r="I61" s="27"/>
      <c r="J61" s="241" t="s">
        <v>2</v>
      </c>
      <c r="K61" s="241"/>
      <c r="L61" s="241"/>
      <c r="O61" s="28"/>
    </row>
    <row r="62" spans="1:15" ht="7.5" customHeight="1" x14ac:dyDescent="0.2">
      <c r="A62" s="46"/>
      <c r="B62" s="27"/>
      <c r="C62" s="27"/>
      <c r="D62" s="27"/>
      <c r="E62" s="27"/>
      <c r="F62" s="148"/>
      <c r="G62" s="148"/>
      <c r="H62" s="148"/>
      <c r="I62" s="27"/>
      <c r="J62" s="148"/>
      <c r="K62" s="28"/>
      <c r="L62" s="28"/>
      <c r="O62" s="48"/>
    </row>
    <row r="63" spans="1:15" ht="19.5" customHeight="1" x14ac:dyDescent="0.2">
      <c r="A63" s="49" t="s">
        <v>139</v>
      </c>
      <c r="B63" s="49"/>
      <c r="C63" s="27"/>
      <c r="D63" s="27"/>
      <c r="E63" s="27"/>
      <c r="F63" s="147"/>
      <c r="G63" s="147"/>
      <c r="H63" s="147"/>
      <c r="I63" s="43"/>
      <c r="J63" s="240" t="s">
        <v>321</v>
      </c>
      <c r="K63" s="240"/>
      <c r="L63" s="240"/>
      <c r="O63" s="28"/>
    </row>
    <row r="64" spans="1:15" x14ac:dyDescent="0.2">
      <c r="A64" s="148"/>
      <c r="B64" s="27"/>
      <c r="C64" s="27"/>
      <c r="D64" s="27"/>
      <c r="E64" s="27"/>
      <c r="F64" s="241" t="s">
        <v>1</v>
      </c>
      <c r="G64" s="241"/>
      <c r="H64" s="241"/>
      <c r="I64" s="27"/>
      <c r="J64" s="242" t="s">
        <v>2</v>
      </c>
      <c r="K64" s="242"/>
      <c r="L64" s="242"/>
      <c r="M64" s="28"/>
      <c r="O64" s="28"/>
    </row>
    <row r="65" spans="1:21" ht="1.5" customHeight="1" x14ac:dyDescent="0.2">
      <c r="A65" s="47"/>
      <c r="B65" s="27"/>
      <c r="C65" s="27"/>
      <c r="D65" s="27"/>
      <c r="E65" s="27"/>
      <c r="F65" s="27"/>
      <c r="G65" s="47"/>
      <c r="H65" s="43"/>
      <c r="I65" s="27"/>
      <c r="J65" s="27"/>
      <c r="K65" s="28"/>
      <c r="L65" s="28"/>
      <c r="M65" s="28"/>
      <c r="O65" s="28"/>
    </row>
    <row r="66" spans="1:21" ht="15.75" x14ac:dyDescent="0.2">
      <c r="A66" s="146">
        <f>'раздел 1'!H25</f>
        <v>45034</v>
      </c>
      <c r="B66" s="42"/>
      <c r="C66" s="42"/>
      <c r="D66" s="42"/>
      <c r="E66" s="42"/>
      <c r="F66" s="42"/>
      <c r="G66" s="42"/>
      <c r="H66" s="50"/>
      <c r="I66" s="51"/>
      <c r="J66" s="51"/>
      <c r="K66" s="52"/>
      <c r="L66" s="52"/>
      <c r="M66" s="28"/>
      <c r="O66" s="52"/>
    </row>
    <row r="67" spans="1:21" ht="23.25" hidden="1" customHeight="1" x14ac:dyDescent="0.2">
      <c r="B67" s="42"/>
      <c r="C67" s="42"/>
      <c r="D67" s="42"/>
      <c r="E67" s="42"/>
      <c r="F67" s="42"/>
      <c r="G67" s="42"/>
      <c r="H67" s="42"/>
      <c r="I67" s="50"/>
      <c r="J67" s="51"/>
      <c r="K67" s="51"/>
      <c r="L67" s="52"/>
      <c r="M67" s="52"/>
      <c r="N67" s="52"/>
      <c r="O67" s="52"/>
      <c r="P67" s="53"/>
      <c r="Q67" s="53"/>
      <c r="R67" s="53"/>
      <c r="S67" s="53"/>
      <c r="T67" s="53"/>
    </row>
    <row r="68" spans="1:21" hidden="1" x14ac:dyDescent="0.2">
      <c r="B68" s="27"/>
      <c r="C68" s="27"/>
      <c r="D68" s="27"/>
      <c r="E68" s="27"/>
      <c r="F68" s="27"/>
      <c r="G68" s="27"/>
      <c r="H68" s="47"/>
      <c r="I68" s="47"/>
      <c r="J68" s="27"/>
      <c r="K68" s="27"/>
      <c r="L68" s="28"/>
      <c r="M68" s="28">
        <f>48287700+6909</f>
        <v>48294609</v>
      </c>
      <c r="N68" s="28">
        <v>51732369</v>
      </c>
      <c r="O68" s="28"/>
      <c r="P68" s="53"/>
      <c r="Q68" s="53"/>
      <c r="R68" s="53">
        <v>51766367</v>
      </c>
      <c r="S68" s="53"/>
      <c r="T68" s="53">
        <v>50488376.200000003</v>
      </c>
    </row>
    <row r="69" spans="1:21" hidden="1" x14ac:dyDescent="0.2">
      <c r="J69" s="53"/>
      <c r="K69" s="53"/>
      <c r="L69" s="54"/>
      <c r="M69" s="54" t="s">
        <v>140</v>
      </c>
      <c r="N69" s="54" t="s">
        <v>141</v>
      </c>
      <c r="O69" s="54"/>
      <c r="P69" s="53"/>
      <c r="Q69" s="53"/>
      <c r="R69" s="53" t="s">
        <v>142</v>
      </c>
      <c r="S69" s="53"/>
      <c r="T69" s="53" t="s">
        <v>142</v>
      </c>
    </row>
    <row r="70" spans="1:21" hidden="1" x14ac:dyDescent="0.2">
      <c r="J70" s="53"/>
      <c r="K70" s="53"/>
      <c r="L70" s="54"/>
      <c r="M70" s="54">
        <v>44653700</v>
      </c>
      <c r="N70" s="54">
        <v>1903045.8</v>
      </c>
      <c r="O70" s="54"/>
      <c r="P70" s="53"/>
      <c r="Q70" s="53"/>
      <c r="R70" s="53">
        <v>666225.37</v>
      </c>
      <c r="S70" s="53"/>
      <c r="T70" s="53">
        <f>3248200+17205.03</f>
        <v>3265405.03</v>
      </c>
    </row>
    <row r="71" spans="1:21" hidden="1" x14ac:dyDescent="0.2">
      <c r="J71" s="53"/>
      <c r="K71" s="53"/>
      <c r="L71" s="54"/>
      <c r="M71" s="54" t="s">
        <v>143</v>
      </c>
      <c r="N71" s="54" t="s">
        <v>144</v>
      </c>
      <c r="O71" s="54"/>
      <c r="P71" s="53"/>
      <c r="Q71" s="53"/>
      <c r="R71" s="53" t="s">
        <v>143</v>
      </c>
      <c r="S71" s="53"/>
      <c r="T71" s="53" t="s">
        <v>145</v>
      </c>
    </row>
    <row r="72" spans="1:21" hidden="1" x14ac:dyDescent="0.2">
      <c r="J72" s="53"/>
      <c r="K72" s="53"/>
      <c r="L72" s="54"/>
      <c r="M72" s="54">
        <f>M68-M70</f>
        <v>3640909</v>
      </c>
      <c r="N72" s="54">
        <v>3437760</v>
      </c>
      <c r="O72" s="54"/>
      <c r="P72" s="53"/>
      <c r="Q72" s="55">
        <f>M72+N72</f>
        <v>7078669</v>
      </c>
      <c r="R72" s="53">
        <v>33998</v>
      </c>
      <c r="S72" s="53" t="s">
        <v>146</v>
      </c>
      <c r="T72" s="53">
        <v>-583687.6</v>
      </c>
      <c r="U72" s="23">
        <f>T72</f>
        <v>-583687.6</v>
      </c>
    </row>
    <row r="73" spans="1:21" hidden="1" x14ac:dyDescent="0.2">
      <c r="J73" s="53"/>
      <c r="K73" s="53"/>
      <c r="L73" s="54"/>
      <c r="M73" s="54"/>
      <c r="N73" s="54"/>
      <c r="O73" s="54"/>
      <c r="P73" s="53"/>
      <c r="Q73" s="53"/>
      <c r="R73" s="53"/>
      <c r="S73" s="53"/>
      <c r="T73" s="53"/>
    </row>
    <row r="74" spans="1:21" hidden="1" x14ac:dyDescent="0.2">
      <c r="J74" s="53"/>
      <c r="K74" s="53"/>
      <c r="L74" s="54">
        <v>211</v>
      </c>
      <c r="M74" s="54">
        <v>2798400</v>
      </c>
      <c r="N74" s="54">
        <v>1196820</v>
      </c>
      <c r="O74" s="54">
        <v>211</v>
      </c>
      <c r="P74" s="53"/>
      <c r="Q74" s="55">
        <f>M74+N74</f>
        <v>3995220</v>
      </c>
      <c r="R74" s="53">
        <f>R72-R70</f>
        <v>-632227.37</v>
      </c>
      <c r="S74" s="55">
        <f>Q74+R74</f>
        <v>3362992.63</v>
      </c>
      <c r="T74" s="53">
        <f>-2646705.03-583687.6</f>
        <v>-3230392.63</v>
      </c>
      <c r="U74" s="29">
        <f>S74+T74</f>
        <v>132600</v>
      </c>
    </row>
    <row r="75" spans="1:21" hidden="1" x14ac:dyDescent="0.2">
      <c r="J75" s="53"/>
      <c r="K75" s="53"/>
      <c r="L75" s="54">
        <v>213</v>
      </c>
      <c r="M75" s="54">
        <v>842509</v>
      </c>
      <c r="N75" s="54">
        <f>N76-N74</f>
        <v>337894.19999999995</v>
      </c>
      <c r="O75" s="54">
        <v>213</v>
      </c>
      <c r="P75" s="53"/>
      <c r="Q75" s="55">
        <f>M75+N75</f>
        <v>1180403.2</v>
      </c>
      <c r="R75" s="53"/>
      <c r="S75" s="55">
        <f>Q75+R75</f>
        <v>1180403.2</v>
      </c>
      <c r="T75" s="53">
        <v>-618700</v>
      </c>
      <c r="U75" s="29">
        <f>S75+T75</f>
        <v>561703.19999999995</v>
      </c>
    </row>
    <row r="76" spans="1:21" hidden="1" x14ac:dyDescent="0.2">
      <c r="J76" s="53"/>
      <c r="K76" s="53"/>
      <c r="L76" s="54"/>
      <c r="M76" s="54">
        <f>M74+M75</f>
        <v>3640909</v>
      </c>
      <c r="N76" s="54">
        <v>1534714.2</v>
      </c>
      <c r="O76" s="54" t="s">
        <v>147</v>
      </c>
      <c r="P76" s="53"/>
      <c r="Q76" s="55">
        <f>M76+N76</f>
        <v>5175623.2</v>
      </c>
      <c r="R76" s="53">
        <f>R74+R75</f>
        <v>-632227.37</v>
      </c>
      <c r="S76" s="55">
        <f>Q76+R76</f>
        <v>4543395.83</v>
      </c>
      <c r="T76" s="53">
        <f>T74+T75</f>
        <v>-3849092.63</v>
      </c>
      <c r="U76" s="29">
        <f>S76+T76</f>
        <v>694303.20000000019</v>
      </c>
    </row>
    <row r="77" spans="1:21" hidden="1" x14ac:dyDescent="0.2">
      <c r="J77" s="53"/>
      <c r="K77" s="53"/>
      <c r="L77" s="54"/>
      <c r="M77" s="54"/>
      <c r="N77" s="54"/>
      <c r="O77" s="54"/>
      <c r="P77" s="53"/>
      <c r="Q77" s="53"/>
      <c r="R77" s="53"/>
      <c r="S77" s="53"/>
      <c r="T77" s="53"/>
      <c r="U77" s="29">
        <f>U72-U76</f>
        <v>-1277990.8000000003</v>
      </c>
    </row>
    <row r="78" spans="1:21" hidden="1" x14ac:dyDescent="0.2">
      <c r="J78" s="53"/>
      <c r="K78" s="53"/>
      <c r="L78" s="54"/>
      <c r="M78" s="54"/>
      <c r="N78" s="54"/>
      <c r="O78" s="54"/>
      <c r="P78" s="53"/>
      <c r="Q78" s="53"/>
      <c r="R78" s="53"/>
      <c r="S78" s="53"/>
      <c r="T78" s="53"/>
    </row>
    <row r="79" spans="1:21" ht="20.25" customHeight="1" x14ac:dyDescent="0.2">
      <c r="H79" s="243" t="s">
        <v>148</v>
      </c>
      <c r="I79" s="243"/>
      <c r="J79" s="53"/>
      <c r="K79" s="53"/>
      <c r="L79" s="54"/>
      <c r="M79" s="54"/>
      <c r="N79" s="54"/>
      <c r="O79" s="54"/>
      <c r="P79" s="53"/>
      <c r="Q79" s="53" t="s">
        <v>149</v>
      </c>
      <c r="R79" s="53">
        <f>R80+R81</f>
        <v>192607</v>
      </c>
      <c r="S79" s="53"/>
      <c r="T79" s="53"/>
    </row>
    <row r="80" spans="1:21" x14ac:dyDescent="0.2">
      <c r="J80" s="53"/>
      <c r="K80" s="53"/>
      <c r="L80" s="54"/>
      <c r="M80" s="54"/>
      <c r="N80" s="54"/>
      <c r="O80" s="54"/>
      <c r="P80" s="53"/>
      <c r="Q80" s="53">
        <v>211</v>
      </c>
      <c r="R80" s="53">
        <v>147932</v>
      </c>
      <c r="S80" s="53"/>
      <c r="T80" s="53"/>
    </row>
    <row r="81" spans="10:20" x14ac:dyDescent="0.2">
      <c r="J81" s="53"/>
      <c r="K81" s="53"/>
      <c r="L81" s="54"/>
      <c r="M81" s="54"/>
      <c r="N81" s="54"/>
      <c r="O81" s="54"/>
      <c r="P81" s="53"/>
      <c r="Q81" s="53">
        <v>213</v>
      </c>
      <c r="R81" s="53">
        <v>44675</v>
      </c>
      <c r="S81" s="53"/>
      <c r="T81" s="53"/>
    </row>
    <row r="82" spans="10:20" x14ac:dyDescent="0.2">
      <c r="J82" s="53"/>
      <c r="K82" s="53"/>
      <c r="L82" s="54"/>
      <c r="M82" s="54"/>
      <c r="N82" s="54"/>
      <c r="O82" s="54"/>
      <c r="P82" s="53"/>
      <c r="Q82" s="53"/>
      <c r="R82" s="53"/>
      <c r="S82" s="53"/>
      <c r="T82" s="53"/>
    </row>
    <row r="83" spans="10:20" x14ac:dyDescent="0.2">
      <c r="J83" s="53"/>
      <c r="K83" s="53"/>
      <c r="L83" s="54"/>
      <c r="M83" s="54"/>
      <c r="N83" s="54"/>
      <c r="O83" s="54"/>
      <c r="P83" s="53"/>
      <c r="Q83" s="53"/>
      <c r="R83" s="53"/>
      <c r="S83" s="53"/>
      <c r="T83" s="53"/>
    </row>
    <row r="84" spans="10:20" x14ac:dyDescent="0.2">
      <c r="J84" s="53"/>
      <c r="K84" s="53"/>
      <c r="L84" s="54"/>
      <c r="M84" s="54"/>
      <c r="N84" s="54"/>
      <c r="O84" s="54"/>
      <c r="P84" s="53"/>
      <c r="Q84" s="53"/>
      <c r="R84" s="53"/>
      <c r="S84" s="53"/>
      <c r="T84" s="53"/>
    </row>
  </sheetData>
  <mergeCells count="68">
    <mergeCell ref="I29:K29"/>
    <mergeCell ref="C55:K55"/>
    <mergeCell ref="A56:K56"/>
    <mergeCell ref="B34:K34"/>
    <mergeCell ref="B36:G36"/>
    <mergeCell ref="I36:K36"/>
    <mergeCell ref="B35:G35"/>
    <mergeCell ref="I35:K35"/>
    <mergeCell ref="B39:K39"/>
    <mergeCell ref="B40:K40"/>
    <mergeCell ref="B41:K41"/>
    <mergeCell ref="B42:K42"/>
    <mergeCell ref="B43:K43"/>
    <mergeCell ref="B45:K45"/>
    <mergeCell ref="B46:K46"/>
    <mergeCell ref="B44:K44"/>
    <mergeCell ref="B9:O9"/>
    <mergeCell ref="B10:O10"/>
    <mergeCell ref="B11:O11"/>
    <mergeCell ref="A13:A16"/>
    <mergeCell ref="B13:K16"/>
    <mergeCell ref="L13:O13"/>
    <mergeCell ref="L14:L16"/>
    <mergeCell ref="M14:O14"/>
    <mergeCell ref="M15:M16"/>
    <mergeCell ref="N15:N16"/>
    <mergeCell ref="O15:O16"/>
    <mergeCell ref="B17:K17"/>
    <mergeCell ref="B18:K18"/>
    <mergeCell ref="B19:K19"/>
    <mergeCell ref="B20:G20"/>
    <mergeCell ref="I20:K20"/>
    <mergeCell ref="B21:G21"/>
    <mergeCell ref="I21:K21"/>
    <mergeCell ref="B22:K22"/>
    <mergeCell ref="B23:K23"/>
    <mergeCell ref="B24:K24"/>
    <mergeCell ref="B25:K25"/>
    <mergeCell ref="B26:G26"/>
    <mergeCell ref="I26:K26"/>
    <mergeCell ref="B37:K37"/>
    <mergeCell ref="B38:K38"/>
    <mergeCell ref="B31:K31"/>
    <mergeCell ref="B32:G32"/>
    <mergeCell ref="I32:K32"/>
    <mergeCell ref="B33:G33"/>
    <mergeCell ref="I33:K33"/>
    <mergeCell ref="B30:G30"/>
    <mergeCell ref="I30:K30"/>
    <mergeCell ref="B27:G27"/>
    <mergeCell ref="I27:K27"/>
    <mergeCell ref="B28:K28"/>
    <mergeCell ref="B29:G29"/>
    <mergeCell ref="B47:J47"/>
    <mergeCell ref="J63:L63"/>
    <mergeCell ref="F64:H64"/>
    <mergeCell ref="J64:L64"/>
    <mergeCell ref="H79:I79"/>
    <mergeCell ref="B48:K48"/>
    <mergeCell ref="J60:L60"/>
    <mergeCell ref="F61:H61"/>
    <mergeCell ref="J61:L61"/>
    <mergeCell ref="B49:K49"/>
    <mergeCell ref="B50:K50"/>
    <mergeCell ref="B51:K51"/>
    <mergeCell ref="B52:K52"/>
    <mergeCell ref="B53:K53"/>
    <mergeCell ref="B54:K54"/>
  </mergeCells>
  <pageMargins left="0.23622047244094491" right="0.23622047244094491" top="0.74803149606299213" bottom="0.74803149606299213" header="0.31496062992125984" footer="0.31496062992125984"/>
  <pageSetup paperSize="9" scale="55"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90"/>
  <sheetViews>
    <sheetView tabSelected="1" zoomScale="60" zoomScaleNormal="60" workbookViewId="0">
      <pane ySplit="9" topLeftCell="A55" activePane="bottomLeft" state="frozen"/>
      <selection pane="bottomLeft" activeCell="M74" sqref="M74"/>
    </sheetView>
  </sheetViews>
  <sheetFormatPr defaultRowHeight="12.75" x14ac:dyDescent="0.2"/>
  <cols>
    <col min="1" max="1" width="12.28515625" style="23" customWidth="1"/>
    <col min="2" max="2" width="10.42578125" style="23" customWidth="1"/>
    <col min="3" max="3" width="9.140625" style="23"/>
    <col min="4" max="4" width="6.85546875" style="23" customWidth="1"/>
    <col min="5" max="5" width="6.7109375" style="23" customWidth="1"/>
    <col min="6" max="6" width="7.5703125" style="23" customWidth="1"/>
    <col min="7" max="7" width="9.140625" style="23"/>
    <col min="8" max="8" width="16.85546875" style="23" customWidth="1"/>
    <col min="9" max="9" width="9.140625" style="23"/>
    <col min="10" max="10" width="9.140625" style="23" customWidth="1"/>
    <col min="11" max="11" width="1.5703125" style="23" hidden="1" customWidth="1"/>
    <col min="12" max="12" width="15.140625" style="24" customWidth="1"/>
    <col min="13" max="13" width="16.140625" style="24" customWidth="1"/>
    <col min="14" max="14" width="12.85546875" style="24" customWidth="1"/>
    <col min="15" max="15" width="15.28515625" style="24" customWidth="1"/>
    <col min="16" max="16" width="15.7109375" style="24" customWidth="1"/>
    <col min="17" max="17" width="12.7109375" style="24" customWidth="1"/>
    <col min="18" max="18" width="9.7109375" style="23" customWidth="1"/>
    <col min="19" max="19" width="15" style="23" hidden="1" customWidth="1"/>
    <col min="20" max="20" width="14.85546875" style="23" hidden="1" customWidth="1"/>
    <col min="21" max="21" width="13" style="23" hidden="1" customWidth="1"/>
    <col min="22" max="22" width="13.85546875" style="23" customWidth="1"/>
    <col min="23" max="23" width="14.140625" style="23" customWidth="1"/>
    <col min="24" max="16384" width="9.140625" style="23"/>
  </cols>
  <sheetData>
    <row r="2" spans="1:21" ht="18.75" x14ac:dyDescent="0.2">
      <c r="B2" s="265" t="s">
        <v>150</v>
      </c>
      <c r="C2" s="265"/>
      <c r="D2" s="265"/>
      <c r="E2" s="265"/>
      <c r="F2" s="265"/>
      <c r="G2" s="265"/>
      <c r="H2" s="265"/>
      <c r="I2" s="265"/>
      <c r="J2" s="265"/>
      <c r="K2" s="265"/>
      <c r="L2" s="265"/>
      <c r="M2" s="265"/>
      <c r="N2" s="265"/>
      <c r="O2" s="265"/>
      <c r="P2" s="265"/>
      <c r="Q2" s="265"/>
    </row>
    <row r="3" spans="1:21" ht="18.75" x14ac:dyDescent="0.2">
      <c r="B3" s="265" t="s">
        <v>109</v>
      </c>
      <c r="C3" s="265"/>
      <c r="D3" s="265"/>
      <c r="E3" s="265"/>
      <c r="F3" s="265"/>
      <c r="G3" s="265"/>
      <c r="H3" s="265"/>
      <c r="I3" s="265"/>
      <c r="J3" s="265"/>
      <c r="K3" s="265"/>
      <c r="L3" s="265"/>
      <c r="M3" s="265"/>
      <c r="N3" s="265"/>
      <c r="O3" s="265"/>
      <c r="P3" s="265"/>
      <c r="Q3" s="265"/>
    </row>
    <row r="4" spans="1:21" ht="18.75" x14ac:dyDescent="0.2">
      <c r="B4" s="265" t="s">
        <v>326</v>
      </c>
      <c r="C4" s="265"/>
      <c r="D4" s="265"/>
      <c r="E4" s="265"/>
      <c r="F4" s="265"/>
      <c r="G4" s="265"/>
      <c r="H4" s="265"/>
      <c r="I4" s="265"/>
      <c r="J4" s="265"/>
      <c r="K4" s="265"/>
      <c r="L4" s="265"/>
      <c r="M4" s="265"/>
      <c r="N4" s="265"/>
      <c r="O4" s="265"/>
      <c r="P4" s="265"/>
      <c r="Q4" s="265"/>
      <c r="S4" s="23" t="s">
        <v>110</v>
      </c>
    </row>
    <row r="5" spans="1:21" ht="2.25" customHeight="1" thickBot="1" x14ac:dyDescent="0.25">
      <c r="B5" s="27"/>
      <c r="C5" s="27"/>
      <c r="D5" s="27"/>
      <c r="E5" s="27"/>
      <c r="F5" s="27"/>
      <c r="G5" s="27"/>
      <c r="H5" s="27"/>
      <c r="I5" s="27"/>
      <c r="J5" s="27"/>
      <c r="K5" s="27"/>
      <c r="L5" s="28"/>
      <c r="M5" s="28"/>
      <c r="N5" s="28"/>
      <c r="O5" s="28"/>
      <c r="P5" s="28"/>
      <c r="Q5" s="28"/>
    </row>
    <row r="6" spans="1:21" ht="19.5" customHeight="1" x14ac:dyDescent="0.2">
      <c r="A6" s="266" t="s">
        <v>111</v>
      </c>
      <c r="B6" s="266" t="s">
        <v>151</v>
      </c>
      <c r="C6" s="266" t="s">
        <v>112</v>
      </c>
      <c r="D6" s="266"/>
      <c r="E6" s="266"/>
      <c r="F6" s="266"/>
      <c r="G6" s="266"/>
      <c r="H6" s="266"/>
      <c r="I6" s="266"/>
      <c r="J6" s="266"/>
      <c r="K6" s="266"/>
      <c r="L6" s="340" t="s">
        <v>113</v>
      </c>
      <c r="M6" s="340"/>
      <c r="N6" s="340"/>
      <c r="O6" s="340"/>
      <c r="P6" s="340"/>
      <c r="Q6" s="341"/>
    </row>
    <row r="7" spans="1:21" ht="14.25" customHeight="1" x14ac:dyDescent="0.2">
      <c r="A7" s="267"/>
      <c r="B7" s="267"/>
      <c r="C7" s="267"/>
      <c r="D7" s="267"/>
      <c r="E7" s="267"/>
      <c r="F7" s="267"/>
      <c r="G7" s="267"/>
      <c r="H7" s="267"/>
      <c r="I7" s="267"/>
      <c r="J7" s="267"/>
      <c r="K7" s="267"/>
      <c r="L7" s="280" t="s">
        <v>114</v>
      </c>
      <c r="M7" s="342" t="s">
        <v>115</v>
      </c>
      <c r="N7" s="342"/>
      <c r="O7" s="342"/>
      <c r="P7" s="342"/>
      <c r="Q7" s="343"/>
    </row>
    <row r="8" spans="1:21" ht="28.5" customHeight="1" x14ac:dyDescent="0.2">
      <c r="A8" s="267"/>
      <c r="B8" s="267"/>
      <c r="C8" s="267"/>
      <c r="D8" s="267"/>
      <c r="E8" s="267"/>
      <c r="F8" s="267"/>
      <c r="G8" s="267"/>
      <c r="H8" s="267"/>
      <c r="I8" s="267"/>
      <c r="J8" s="267"/>
      <c r="K8" s="267"/>
      <c r="L8" s="281"/>
      <c r="M8" s="342" t="s">
        <v>152</v>
      </c>
      <c r="N8" s="342"/>
      <c r="O8" s="286" t="s">
        <v>117</v>
      </c>
      <c r="P8" s="342" t="s">
        <v>118</v>
      </c>
      <c r="Q8" s="343"/>
      <c r="U8" s="23">
        <v>293100</v>
      </c>
    </row>
    <row r="9" spans="1:21" ht="38.25" customHeight="1" x14ac:dyDescent="0.2">
      <c r="A9" s="267"/>
      <c r="B9" s="267"/>
      <c r="C9" s="267"/>
      <c r="D9" s="267"/>
      <c r="E9" s="267"/>
      <c r="F9" s="267"/>
      <c r="G9" s="267"/>
      <c r="H9" s="267"/>
      <c r="I9" s="267"/>
      <c r="J9" s="267"/>
      <c r="K9" s="267"/>
      <c r="L9" s="282"/>
      <c r="M9" s="56" t="s">
        <v>114</v>
      </c>
      <c r="N9" s="57" t="s">
        <v>153</v>
      </c>
      <c r="O9" s="287"/>
      <c r="P9" s="57" t="s">
        <v>114</v>
      </c>
      <c r="Q9" s="58" t="s">
        <v>153</v>
      </c>
      <c r="T9" s="29">
        <f>T12+T29</f>
        <v>22870894.440000001</v>
      </c>
    </row>
    <row r="10" spans="1:21" ht="18.75" x14ac:dyDescent="0.2">
      <c r="A10" s="30">
        <v>110</v>
      </c>
      <c r="B10" s="38"/>
      <c r="C10" s="288" t="s">
        <v>154</v>
      </c>
      <c r="D10" s="288"/>
      <c r="E10" s="288"/>
      <c r="F10" s="288"/>
      <c r="G10" s="288"/>
      <c r="H10" s="288"/>
      <c r="I10" s="288"/>
      <c r="J10" s="288"/>
      <c r="K10" s="288"/>
      <c r="L10" s="31">
        <f>M10+O10+P10</f>
        <v>16077505.560000001</v>
      </c>
      <c r="M10" s="118">
        <f>M12+M16+M28</f>
        <v>15747505.560000001</v>
      </c>
      <c r="N10" s="118">
        <f t="shared" ref="N10:Q10" si="0">N12+N14+N16+N28</f>
        <v>262902.56</v>
      </c>
      <c r="O10" s="118">
        <f t="shared" si="0"/>
        <v>0</v>
      </c>
      <c r="P10" s="118">
        <f>P12+P14+P16+P28</f>
        <v>330000</v>
      </c>
      <c r="Q10" s="118">
        <f t="shared" si="0"/>
        <v>0</v>
      </c>
      <c r="S10" s="33">
        <f>S12+S29</f>
        <v>38618400</v>
      </c>
    </row>
    <row r="11" spans="1:21" ht="21" customHeight="1" x14ac:dyDescent="0.2">
      <c r="A11" s="30"/>
      <c r="B11" s="252" t="s">
        <v>155</v>
      </c>
      <c r="C11" s="253"/>
      <c r="D11" s="253"/>
      <c r="E11" s="253"/>
      <c r="F11" s="253"/>
      <c r="G11" s="253"/>
      <c r="H11" s="253"/>
      <c r="I11" s="253"/>
      <c r="J11" s="253"/>
      <c r="K11" s="254"/>
      <c r="L11" s="31"/>
      <c r="M11" s="32"/>
      <c r="N11" s="32"/>
      <c r="O11" s="32"/>
      <c r="P11" s="32"/>
      <c r="Q11" s="59"/>
      <c r="S11" s="33"/>
    </row>
    <row r="12" spans="1:21" ht="17.25" customHeight="1" x14ac:dyDescent="0.25">
      <c r="A12" s="30"/>
      <c r="B12" s="38"/>
      <c r="C12" s="339" t="s">
        <v>156</v>
      </c>
      <c r="D12" s="339"/>
      <c r="E12" s="339"/>
      <c r="F12" s="339"/>
      <c r="G12" s="339"/>
      <c r="H12" s="339"/>
      <c r="I12" s="339"/>
      <c r="J12" s="339"/>
      <c r="K12" s="339"/>
      <c r="L12" s="31">
        <f>M12+O12+P12</f>
        <v>12503542.9</v>
      </c>
      <c r="M12" s="122">
        <f>SUM(M13)+M14</f>
        <v>12253542.9</v>
      </c>
      <c r="N12" s="122">
        <f t="shared" ref="N12:Q12" si="1">SUM(N13)</f>
        <v>183101.9</v>
      </c>
      <c r="O12" s="122">
        <f t="shared" si="1"/>
        <v>0</v>
      </c>
      <c r="P12" s="122">
        <f>P13</f>
        <v>250000</v>
      </c>
      <c r="Q12" s="122">
        <f t="shared" si="1"/>
        <v>0</v>
      </c>
      <c r="S12" s="23">
        <f>29660800+160500</f>
        <v>29821300</v>
      </c>
      <c r="T12" s="29">
        <f>S12-M12</f>
        <v>17567757.100000001</v>
      </c>
    </row>
    <row r="13" spans="1:21" ht="17.25" customHeight="1" x14ac:dyDescent="0.25">
      <c r="A13" s="95">
        <v>111</v>
      </c>
      <c r="B13" s="38">
        <v>211</v>
      </c>
      <c r="C13" s="247" t="s">
        <v>235</v>
      </c>
      <c r="D13" s="248"/>
      <c r="E13" s="248"/>
      <c r="F13" s="248"/>
      <c r="G13" s="248"/>
      <c r="H13" s="248"/>
      <c r="I13" s="248"/>
      <c r="J13" s="248"/>
      <c r="K13" s="94"/>
      <c r="L13" s="31">
        <f>M13+O13+P13</f>
        <v>12383542.9</v>
      </c>
      <c r="M13" s="79">
        <v>12133542.9</v>
      </c>
      <c r="N13" s="79">
        <v>183101.9</v>
      </c>
      <c r="O13" s="79"/>
      <c r="P13" s="79">
        <v>250000</v>
      </c>
      <c r="Q13" s="103"/>
      <c r="T13" s="29"/>
    </row>
    <row r="14" spans="1:21" ht="21" customHeight="1" x14ac:dyDescent="0.25">
      <c r="A14" s="30">
        <v>111</v>
      </c>
      <c r="B14" s="38">
        <v>266</v>
      </c>
      <c r="C14" s="252" t="s">
        <v>157</v>
      </c>
      <c r="D14" s="253"/>
      <c r="E14" s="253"/>
      <c r="F14" s="253"/>
      <c r="G14" s="253"/>
      <c r="H14" s="253"/>
      <c r="I14" s="253"/>
      <c r="J14" s="253"/>
      <c r="K14" s="254"/>
      <c r="L14" s="31">
        <f>M14+O14+P14</f>
        <v>120000</v>
      </c>
      <c r="M14" s="122">
        <f>SUM(M15)</f>
        <v>120000</v>
      </c>
      <c r="N14" s="122">
        <f t="shared" ref="N14:Q14" si="2">SUM(N15)</f>
        <v>0</v>
      </c>
      <c r="O14" s="122">
        <f t="shared" si="2"/>
        <v>0</v>
      </c>
      <c r="P14" s="122">
        <f>SUM(P15)</f>
        <v>0</v>
      </c>
      <c r="Q14" s="122">
        <f t="shared" si="2"/>
        <v>0</v>
      </c>
      <c r="T14" s="29"/>
    </row>
    <row r="15" spans="1:21" ht="47.25" customHeight="1" x14ac:dyDescent="0.2">
      <c r="A15" s="30"/>
      <c r="B15" s="238" t="s">
        <v>158</v>
      </c>
      <c r="C15" s="239"/>
      <c r="D15" s="239"/>
      <c r="E15" s="239"/>
      <c r="F15" s="239"/>
      <c r="G15" s="239"/>
      <c r="H15" s="239"/>
      <c r="I15" s="239"/>
      <c r="J15" s="239"/>
      <c r="K15" s="255"/>
      <c r="L15" s="31">
        <f t="shared" ref="L15:L39" si="3">M15+O15+P15</f>
        <v>120000</v>
      </c>
      <c r="M15" s="126">
        <v>120000</v>
      </c>
      <c r="N15" s="126"/>
      <c r="O15" s="126"/>
      <c r="P15" s="126"/>
      <c r="Q15" s="126"/>
      <c r="T15" s="29"/>
    </row>
    <row r="16" spans="1:21" ht="28.5" customHeight="1" x14ac:dyDescent="0.25">
      <c r="A16" s="30">
        <v>112</v>
      </c>
      <c r="B16" s="247" t="s">
        <v>159</v>
      </c>
      <c r="C16" s="248"/>
      <c r="D16" s="248"/>
      <c r="E16" s="248"/>
      <c r="F16" s="248"/>
      <c r="G16" s="248"/>
      <c r="H16" s="248"/>
      <c r="I16" s="248"/>
      <c r="J16" s="248"/>
      <c r="K16" s="249"/>
      <c r="L16" s="31">
        <f t="shared" si="3"/>
        <v>0</v>
      </c>
      <c r="M16" s="122">
        <f>M17+M19+M21+M25</f>
        <v>0</v>
      </c>
      <c r="N16" s="122">
        <f>N17+N19+N21+N25</f>
        <v>0</v>
      </c>
      <c r="O16" s="122">
        <f>O17+O19+O21+O25</f>
        <v>0</v>
      </c>
      <c r="P16" s="122">
        <f>P17+P19+P21+P25</f>
        <v>0</v>
      </c>
      <c r="Q16" s="122">
        <f>Q17+Q19+Q21+Q25</f>
        <v>0</v>
      </c>
      <c r="T16" s="29"/>
    </row>
    <row r="17" spans="1:20" ht="20.25" customHeight="1" x14ac:dyDescent="0.2">
      <c r="A17" s="30">
        <v>112</v>
      </c>
      <c r="B17" s="61">
        <v>212</v>
      </c>
      <c r="C17" s="309" t="s">
        <v>160</v>
      </c>
      <c r="D17" s="309"/>
      <c r="E17" s="309"/>
      <c r="F17" s="309"/>
      <c r="G17" s="309"/>
      <c r="H17" s="309"/>
      <c r="I17" s="309"/>
      <c r="J17" s="309"/>
      <c r="K17" s="309"/>
      <c r="L17" s="31">
        <f t="shared" si="3"/>
        <v>0</v>
      </c>
      <c r="M17" s="123">
        <f>SUM(M18)</f>
        <v>0</v>
      </c>
      <c r="N17" s="123">
        <f t="shared" ref="N17:Q17" si="4">SUM(N18)</f>
        <v>0</v>
      </c>
      <c r="O17" s="123">
        <f t="shared" si="4"/>
        <v>0</v>
      </c>
      <c r="P17" s="123">
        <f t="shared" si="4"/>
        <v>0</v>
      </c>
      <c r="Q17" s="123">
        <f t="shared" si="4"/>
        <v>0</v>
      </c>
    </row>
    <row r="18" spans="1:20" ht="15.75" x14ac:dyDescent="0.2">
      <c r="A18" s="36"/>
      <c r="B18" s="238" t="s">
        <v>161</v>
      </c>
      <c r="C18" s="239"/>
      <c r="D18" s="239"/>
      <c r="E18" s="239"/>
      <c r="F18" s="239"/>
      <c r="G18" s="239"/>
      <c r="H18" s="239"/>
      <c r="I18" s="239"/>
      <c r="J18" s="239"/>
      <c r="K18" s="255"/>
      <c r="L18" s="31">
        <f t="shared" si="3"/>
        <v>0</v>
      </c>
      <c r="M18" s="35"/>
      <c r="N18" s="35"/>
      <c r="O18" s="35"/>
      <c r="P18" s="35"/>
      <c r="Q18" s="60"/>
    </row>
    <row r="19" spans="1:20" ht="18.75" customHeight="1" x14ac:dyDescent="0.2">
      <c r="A19" s="30">
        <v>112</v>
      </c>
      <c r="B19" s="61">
        <v>222</v>
      </c>
      <c r="C19" s="309" t="s">
        <v>162</v>
      </c>
      <c r="D19" s="309"/>
      <c r="E19" s="309"/>
      <c r="F19" s="309"/>
      <c r="G19" s="309"/>
      <c r="H19" s="309"/>
      <c r="I19" s="309"/>
      <c r="J19" s="309"/>
      <c r="K19" s="309"/>
      <c r="L19" s="31">
        <f t="shared" si="3"/>
        <v>0</v>
      </c>
      <c r="M19" s="123">
        <f>SUM(M20)</f>
        <v>0</v>
      </c>
      <c r="N19" s="123">
        <f t="shared" ref="N19:Q19" si="5">SUM(N20)</f>
        <v>0</v>
      </c>
      <c r="O19" s="123">
        <f t="shared" si="5"/>
        <v>0</v>
      </c>
      <c r="P19" s="123">
        <f t="shared" si="5"/>
        <v>0</v>
      </c>
      <c r="Q19" s="123">
        <f t="shared" si="5"/>
        <v>0</v>
      </c>
    </row>
    <row r="20" spans="1:20" ht="21" customHeight="1" x14ac:dyDescent="0.2">
      <c r="A20" s="36"/>
      <c r="B20" s="264" t="s">
        <v>163</v>
      </c>
      <c r="C20" s="327"/>
      <c r="D20" s="327"/>
      <c r="E20" s="327"/>
      <c r="F20" s="327"/>
      <c r="G20" s="327"/>
      <c r="H20" s="327"/>
      <c r="I20" s="327"/>
      <c r="J20" s="327"/>
      <c r="K20" s="327"/>
      <c r="L20" s="31">
        <f t="shared" si="3"/>
        <v>0</v>
      </c>
      <c r="M20" s="35"/>
      <c r="N20" s="35"/>
      <c r="O20" s="35"/>
      <c r="P20" s="35"/>
      <c r="Q20" s="60"/>
    </row>
    <row r="21" spans="1:20" ht="15.75" customHeight="1" x14ac:dyDescent="0.2">
      <c r="A21" s="30">
        <v>112</v>
      </c>
      <c r="B21" s="61">
        <v>226</v>
      </c>
      <c r="C21" s="309" t="s">
        <v>164</v>
      </c>
      <c r="D21" s="309"/>
      <c r="E21" s="309"/>
      <c r="F21" s="309"/>
      <c r="G21" s="309"/>
      <c r="H21" s="309"/>
      <c r="I21" s="309"/>
      <c r="J21" s="309"/>
      <c r="K21" s="309"/>
      <c r="L21" s="31">
        <f t="shared" si="3"/>
        <v>0</v>
      </c>
      <c r="M21" s="123">
        <f>SUM(M22:M24)</f>
        <v>0</v>
      </c>
      <c r="N21" s="123">
        <f t="shared" ref="N21:Q21" si="6">SUM(N22:N24)</f>
        <v>0</v>
      </c>
      <c r="O21" s="123">
        <f t="shared" si="6"/>
        <v>0</v>
      </c>
      <c r="P21" s="123">
        <f t="shared" si="6"/>
        <v>0</v>
      </c>
      <c r="Q21" s="123">
        <f t="shared" si="6"/>
        <v>0</v>
      </c>
    </row>
    <row r="22" spans="1:20" ht="51.75" customHeight="1" x14ac:dyDescent="0.2">
      <c r="A22" s="30"/>
      <c r="B22" s="238" t="s">
        <v>165</v>
      </c>
      <c r="C22" s="239"/>
      <c r="D22" s="239"/>
      <c r="E22" s="239"/>
      <c r="F22" s="239"/>
      <c r="G22" s="239"/>
      <c r="H22" s="239"/>
      <c r="I22" s="239"/>
      <c r="J22" s="239"/>
      <c r="K22" s="255"/>
      <c r="L22" s="31">
        <f t="shared" si="3"/>
        <v>0</v>
      </c>
      <c r="M22" s="35"/>
      <c r="N22" s="35"/>
      <c r="O22" s="35"/>
      <c r="P22" s="35"/>
      <c r="Q22" s="60"/>
    </row>
    <row r="23" spans="1:20" ht="32.25" customHeight="1" x14ac:dyDescent="0.2">
      <c r="A23" s="30"/>
      <c r="B23" s="255" t="s">
        <v>166</v>
      </c>
      <c r="C23" s="292"/>
      <c r="D23" s="292"/>
      <c r="E23" s="292"/>
      <c r="F23" s="292"/>
      <c r="G23" s="292"/>
      <c r="H23" s="292"/>
      <c r="I23" s="292"/>
      <c r="J23" s="292"/>
      <c r="K23" s="292"/>
      <c r="L23" s="31">
        <f t="shared" si="3"/>
        <v>0</v>
      </c>
      <c r="M23" s="35"/>
      <c r="N23" s="35"/>
      <c r="O23" s="35"/>
      <c r="P23" s="35"/>
      <c r="Q23" s="60"/>
    </row>
    <row r="24" spans="1:20" ht="22.5" customHeight="1" x14ac:dyDescent="0.2">
      <c r="A24" s="30"/>
      <c r="B24" s="238" t="s">
        <v>167</v>
      </c>
      <c r="C24" s="239"/>
      <c r="D24" s="239"/>
      <c r="E24" s="239"/>
      <c r="F24" s="239"/>
      <c r="G24" s="239"/>
      <c r="H24" s="239"/>
      <c r="I24" s="239"/>
      <c r="J24" s="239"/>
      <c r="K24" s="255"/>
      <c r="L24" s="31">
        <f t="shared" si="3"/>
        <v>0</v>
      </c>
      <c r="M24" s="35"/>
      <c r="N24" s="35"/>
      <c r="O24" s="35"/>
      <c r="P24" s="35"/>
      <c r="Q24" s="60"/>
    </row>
    <row r="25" spans="1:20" ht="19.5" customHeight="1" x14ac:dyDescent="0.2">
      <c r="A25" s="30">
        <v>112</v>
      </c>
      <c r="B25" s="62">
        <v>266</v>
      </c>
      <c r="C25" s="257" t="s">
        <v>157</v>
      </c>
      <c r="D25" s="257"/>
      <c r="E25" s="257"/>
      <c r="F25" s="257"/>
      <c r="G25" s="257"/>
      <c r="H25" s="257"/>
      <c r="I25" s="257"/>
      <c r="J25" s="257"/>
      <c r="K25" s="63"/>
      <c r="L25" s="31">
        <f t="shared" si="3"/>
        <v>0</v>
      </c>
      <c r="M25" s="123">
        <f>SUM(M27:M27)</f>
        <v>0</v>
      </c>
      <c r="N25" s="123">
        <f t="shared" ref="N25:Q25" si="7">SUM(N27:N27)</f>
        <v>0</v>
      </c>
      <c r="O25" s="123">
        <f t="shared" si="7"/>
        <v>0</v>
      </c>
      <c r="P25" s="123">
        <f t="shared" si="7"/>
        <v>0</v>
      </c>
      <c r="Q25" s="123">
        <f t="shared" si="7"/>
        <v>0</v>
      </c>
    </row>
    <row r="26" spans="1:20" ht="19.5" customHeight="1" x14ac:dyDescent="0.2">
      <c r="A26" s="30"/>
      <c r="B26" s="238" t="s">
        <v>120</v>
      </c>
      <c r="C26" s="239"/>
      <c r="D26" s="239"/>
      <c r="E26" s="239"/>
      <c r="F26" s="239"/>
      <c r="G26" s="239"/>
      <c r="H26" s="239"/>
      <c r="I26" s="239"/>
      <c r="J26" s="239"/>
      <c r="K26" s="255"/>
      <c r="L26" s="31"/>
      <c r="M26" s="35"/>
      <c r="N26" s="35"/>
      <c r="O26" s="35"/>
      <c r="P26" s="35"/>
      <c r="Q26" s="60"/>
    </row>
    <row r="27" spans="1:20" ht="31.5" customHeight="1" x14ac:dyDescent="0.2">
      <c r="A27" s="30"/>
      <c r="B27" s="238" t="s">
        <v>168</v>
      </c>
      <c r="C27" s="239"/>
      <c r="D27" s="239"/>
      <c r="E27" s="239"/>
      <c r="F27" s="239"/>
      <c r="G27" s="239"/>
      <c r="H27" s="239"/>
      <c r="I27" s="239"/>
      <c r="J27" s="239"/>
      <c r="K27" s="255"/>
      <c r="L27" s="31">
        <f t="shared" si="3"/>
        <v>0</v>
      </c>
      <c r="M27" s="35"/>
      <c r="N27" s="35"/>
      <c r="O27" s="35"/>
      <c r="P27" s="35"/>
      <c r="Q27" s="60"/>
    </row>
    <row r="28" spans="1:20" ht="31.5" customHeight="1" x14ac:dyDescent="0.2">
      <c r="A28" s="30">
        <v>119</v>
      </c>
      <c r="B28" s="252" t="s">
        <v>169</v>
      </c>
      <c r="C28" s="253"/>
      <c r="D28" s="253"/>
      <c r="E28" s="253"/>
      <c r="F28" s="253"/>
      <c r="G28" s="253"/>
      <c r="H28" s="253"/>
      <c r="I28" s="253"/>
      <c r="J28" s="253"/>
      <c r="K28" s="254"/>
      <c r="L28" s="31">
        <f t="shared" si="3"/>
        <v>3573962.66</v>
      </c>
      <c r="M28" s="118">
        <f>M29</f>
        <v>3493962.66</v>
      </c>
      <c r="N28" s="118">
        <f t="shared" ref="N28:Q29" si="8">N29</f>
        <v>79800.66</v>
      </c>
      <c r="O28" s="118">
        <f t="shared" si="8"/>
        <v>0</v>
      </c>
      <c r="P28" s="118">
        <f>P29</f>
        <v>80000</v>
      </c>
      <c r="Q28" s="118">
        <f t="shared" si="8"/>
        <v>0</v>
      </c>
    </row>
    <row r="29" spans="1:20" ht="17.25" customHeight="1" x14ac:dyDescent="0.2">
      <c r="A29" s="30">
        <v>119</v>
      </c>
      <c r="B29" s="61">
        <v>213</v>
      </c>
      <c r="C29" s="309" t="s">
        <v>170</v>
      </c>
      <c r="D29" s="309"/>
      <c r="E29" s="309"/>
      <c r="F29" s="309"/>
      <c r="G29" s="309"/>
      <c r="H29" s="309"/>
      <c r="I29" s="309"/>
      <c r="J29" s="309"/>
      <c r="K29" s="309"/>
      <c r="L29" s="31">
        <f>M29+O29+P29</f>
        <v>3573962.66</v>
      </c>
      <c r="M29" s="123">
        <f>M30</f>
        <v>3493962.66</v>
      </c>
      <c r="N29" s="123">
        <f t="shared" si="8"/>
        <v>79800.66</v>
      </c>
      <c r="O29" s="123">
        <f t="shared" si="8"/>
        <v>0</v>
      </c>
      <c r="P29" s="123">
        <f>P30</f>
        <v>80000</v>
      </c>
      <c r="Q29" s="123">
        <f t="shared" si="8"/>
        <v>0</v>
      </c>
      <c r="S29" s="23">
        <f>8957600-160500</f>
        <v>8797100</v>
      </c>
      <c r="T29" s="29">
        <f>S29-M29</f>
        <v>5303137.34</v>
      </c>
    </row>
    <row r="30" spans="1:20" ht="15.75" x14ac:dyDescent="0.2">
      <c r="A30" s="30"/>
      <c r="B30" s="252" t="s">
        <v>170</v>
      </c>
      <c r="C30" s="253"/>
      <c r="D30" s="253"/>
      <c r="E30" s="253"/>
      <c r="F30" s="253"/>
      <c r="G30" s="253"/>
      <c r="H30" s="253"/>
      <c r="I30" s="253"/>
      <c r="J30" s="253"/>
      <c r="K30" s="254"/>
      <c r="L30" s="31">
        <f t="shared" si="3"/>
        <v>3573962.66</v>
      </c>
      <c r="M30" s="35">
        <v>3493962.66</v>
      </c>
      <c r="N30" s="35">
        <v>79800.66</v>
      </c>
      <c r="O30" s="35"/>
      <c r="P30" s="35">
        <v>80000</v>
      </c>
      <c r="Q30" s="60"/>
      <c r="T30" s="29"/>
    </row>
    <row r="31" spans="1:20" ht="18.75" x14ac:dyDescent="0.2">
      <c r="A31" s="30"/>
      <c r="B31" s="38">
        <v>220</v>
      </c>
      <c r="C31" s="288" t="s">
        <v>171</v>
      </c>
      <c r="D31" s="288"/>
      <c r="E31" s="288"/>
      <c r="F31" s="288"/>
      <c r="G31" s="288"/>
      <c r="H31" s="288"/>
      <c r="I31" s="288"/>
      <c r="J31" s="288"/>
      <c r="K31" s="288"/>
      <c r="L31" s="31">
        <f>M31+O31+P31</f>
        <v>6170438.1699999999</v>
      </c>
      <c r="M31" s="118">
        <f>M32+M36+M39+M56+M60+M70+M82+M86</f>
        <v>2433654.17</v>
      </c>
      <c r="N31" s="118">
        <f t="shared" ref="N31:Q31" si="9">N32+N36+N39+N56+N60+N70+N82+N86</f>
        <v>280005.67</v>
      </c>
      <c r="O31" s="118">
        <f t="shared" si="9"/>
        <v>0</v>
      </c>
      <c r="P31" s="118">
        <f>P32+P36+P39+P56+P60+P70+P82+P86+P85</f>
        <v>3736784</v>
      </c>
      <c r="Q31" s="118">
        <f t="shared" si="9"/>
        <v>328640</v>
      </c>
    </row>
    <row r="32" spans="1:20" ht="15.75" x14ac:dyDescent="0.2">
      <c r="A32" s="30">
        <v>244</v>
      </c>
      <c r="B32" s="61">
        <v>221</v>
      </c>
      <c r="C32" s="309" t="s">
        <v>172</v>
      </c>
      <c r="D32" s="309"/>
      <c r="E32" s="309"/>
      <c r="F32" s="309"/>
      <c r="G32" s="309"/>
      <c r="H32" s="309"/>
      <c r="I32" s="309"/>
      <c r="J32" s="309"/>
      <c r="K32" s="309"/>
      <c r="L32" s="31">
        <f t="shared" si="3"/>
        <v>53880</v>
      </c>
      <c r="M32" s="123">
        <f>SUM(M34:M35)</f>
        <v>50880</v>
      </c>
      <c r="N32" s="123">
        <f t="shared" ref="N32:Q32" si="10">SUM(N34:N35)</f>
        <v>0</v>
      </c>
      <c r="O32" s="123">
        <f t="shared" si="10"/>
        <v>0</v>
      </c>
      <c r="P32" s="123">
        <f t="shared" si="10"/>
        <v>3000</v>
      </c>
      <c r="Q32" s="123">
        <f t="shared" si="10"/>
        <v>0</v>
      </c>
      <c r="S32" s="23">
        <v>178000</v>
      </c>
      <c r="T32" s="29">
        <f>S32-M32</f>
        <v>127120</v>
      </c>
    </row>
    <row r="33" spans="1:22" ht="39" customHeight="1" x14ac:dyDescent="0.2">
      <c r="A33" s="36"/>
      <c r="B33" s="261" t="s">
        <v>173</v>
      </c>
      <c r="C33" s="322"/>
      <c r="D33" s="322"/>
      <c r="E33" s="322"/>
      <c r="F33" s="322"/>
      <c r="G33" s="322"/>
      <c r="H33" s="322"/>
      <c r="I33" s="37" t="s">
        <v>174</v>
      </c>
      <c r="J33" s="37" t="s">
        <v>175</v>
      </c>
      <c r="K33" s="37" t="s">
        <v>176</v>
      </c>
      <c r="L33" s="31"/>
      <c r="M33" s="64"/>
      <c r="N33" s="64"/>
      <c r="O33" s="64"/>
      <c r="P33" s="64"/>
      <c r="Q33" s="60"/>
    </row>
    <row r="34" spans="1:22" ht="15.75" x14ac:dyDescent="0.2">
      <c r="A34" s="36"/>
      <c r="B34" s="255" t="s">
        <v>177</v>
      </c>
      <c r="C34" s="292"/>
      <c r="D34" s="292"/>
      <c r="E34" s="292"/>
      <c r="F34" s="292"/>
      <c r="G34" s="292"/>
      <c r="H34" s="292"/>
      <c r="I34" s="65"/>
      <c r="J34" s="65"/>
      <c r="K34" s="65"/>
      <c r="L34" s="31">
        <f t="shared" si="3"/>
        <v>53880</v>
      </c>
      <c r="M34" s="199">
        <v>50880</v>
      </c>
      <c r="N34" s="64"/>
      <c r="O34" s="64"/>
      <c r="P34" s="199">
        <v>3000</v>
      </c>
      <c r="Q34" s="60"/>
    </row>
    <row r="35" spans="1:22" ht="15.75" x14ac:dyDescent="0.2">
      <c r="A35" s="36"/>
      <c r="B35" s="255" t="s">
        <v>178</v>
      </c>
      <c r="C35" s="292"/>
      <c r="D35" s="292"/>
      <c r="E35" s="292"/>
      <c r="F35" s="292"/>
      <c r="G35" s="292"/>
      <c r="H35" s="292"/>
      <c r="I35" s="65"/>
      <c r="J35" s="65"/>
      <c r="K35" s="65"/>
      <c r="L35" s="31">
        <f t="shared" si="3"/>
        <v>0</v>
      </c>
      <c r="M35" s="64"/>
      <c r="N35" s="64"/>
      <c r="O35" s="64"/>
      <c r="P35" s="64"/>
      <c r="Q35" s="60"/>
    </row>
    <row r="36" spans="1:22" ht="18.75" customHeight="1" x14ac:dyDescent="0.2">
      <c r="A36" s="138">
        <v>244</v>
      </c>
      <c r="B36" s="61">
        <v>222</v>
      </c>
      <c r="C36" s="252" t="s">
        <v>162</v>
      </c>
      <c r="D36" s="253"/>
      <c r="E36" s="253"/>
      <c r="F36" s="253"/>
      <c r="G36" s="253"/>
      <c r="H36" s="253"/>
      <c r="I36" s="253"/>
      <c r="J36" s="253"/>
      <c r="K36" s="254"/>
      <c r="L36" s="31">
        <f t="shared" si="3"/>
        <v>0</v>
      </c>
      <c r="M36" s="123">
        <f>SUM(M37:M38)</f>
        <v>0</v>
      </c>
      <c r="N36" s="123">
        <f t="shared" ref="N36:Q36" si="11">SUM(N37:N38)</f>
        <v>0</v>
      </c>
      <c r="O36" s="123">
        <f t="shared" si="11"/>
        <v>0</v>
      </c>
      <c r="P36" s="123">
        <f t="shared" si="11"/>
        <v>0</v>
      </c>
      <c r="Q36" s="123">
        <f t="shared" si="11"/>
        <v>0</v>
      </c>
    </row>
    <row r="37" spans="1:22" ht="30.75" customHeight="1" x14ac:dyDescent="0.2">
      <c r="A37" s="36"/>
      <c r="B37" s="255" t="s">
        <v>179</v>
      </c>
      <c r="C37" s="292"/>
      <c r="D37" s="292"/>
      <c r="E37" s="292"/>
      <c r="F37" s="292"/>
      <c r="G37" s="292"/>
      <c r="H37" s="292"/>
      <c r="I37" s="292"/>
      <c r="J37" s="292"/>
      <c r="K37" s="292"/>
      <c r="L37" s="31">
        <f t="shared" si="3"/>
        <v>0</v>
      </c>
      <c r="M37" s="64"/>
      <c r="N37" s="64"/>
      <c r="O37" s="64"/>
      <c r="P37" s="64"/>
      <c r="Q37" s="60"/>
    </row>
    <row r="38" spans="1:22" ht="21" customHeight="1" x14ac:dyDescent="0.2">
      <c r="A38" s="36"/>
      <c r="B38" s="238" t="s">
        <v>180</v>
      </c>
      <c r="C38" s="330"/>
      <c r="D38" s="330"/>
      <c r="E38" s="330"/>
      <c r="F38" s="330"/>
      <c r="G38" s="330"/>
      <c r="H38" s="330"/>
      <c r="I38" s="330"/>
      <c r="J38" s="330"/>
      <c r="K38" s="331"/>
      <c r="L38" s="31">
        <f t="shared" si="3"/>
        <v>0</v>
      </c>
      <c r="M38" s="64"/>
      <c r="N38" s="64"/>
      <c r="O38" s="64"/>
      <c r="P38" s="35"/>
      <c r="Q38" s="60"/>
    </row>
    <row r="39" spans="1:22" ht="21" customHeight="1" x14ac:dyDescent="0.2">
      <c r="A39" s="36"/>
      <c r="B39" s="150">
        <v>223</v>
      </c>
      <c r="C39" s="309" t="s">
        <v>181</v>
      </c>
      <c r="D39" s="309"/>
      <c r="E39" s="309"/>
      <c r="F39" s="309"/>
      <c r="G39" s="309"/>
      <c r="H39" s="309"/>
      <c r="I39" s="309"/>
      <c r="J39" s="309"/>
      <c r="K39" s="309"/>
      <c r="L39" s="31">
        <f t="shared" si="3"/>
        <v>2193041.67</v>
      </c>
      <c r="M39" s="118">
        <f>M41+M45+M50+M54</f>
        <v>1693041.67</v>
      </c>
      <c r="N39" s="118">
        <f t="shared" ref="N39:Q39" si="12">N41+N45+N50+N54</f>
        <v>280005.67</v>
      </c>
      <c r="O39" s="118">
        <f t="shared" si="12"/>
        <v>0</v>
      </c>
      <c r="P39" s="118">
        <f>P41+P45+P50+P54</f>
        <v>500000</v>
      </c>
      <c r="Q39" s="118">
        <f t="shared" si="12"/>
        <v>0</v>
      </c>
    </row>
    <row r="40" spans="1:22" ht="15.75" customHeight="1" x14ac:dyDescent="0.2">
      <c r="A40" s="151">
        <v>247</v>
      </c>
      <c r="B40" s="150">
        <v>223</v>
      </c>
      <c r="C40" s="309" t="s">
        <v>262</v>
      </c>
      <c r="D40" s="309"/>
      <c r="E40" s="309"/>
      <c r="F40" s="309"/>
      <c r="G40" s="309"/>
      <c r="H40" s="309"/>
      <c r="I40" s="309"/>
      <c r="J40" s="309"/>
      <c r="K40" s="309"/>
      <c r="L40" s="31">
        <f>M40+O40+P40</f>
        <v>1806079.67</v>
      </c>
      <c r="M40" s="123">
        <f>M41+M45</f>
        <v>1506079.67</v>
      </c>
      <c r="N40" s="123">
        <f t="shared" ref="N40:Q40" si="13">N41+N45</f>
        <v>280005.67</v>
      </c>
      <c r="O40" s="123">
        <f t="shared" si="13"/>
        <v>0</v>
      </c>
      <c r="P40" s="123">
        <f t="shared" si="13"/>
        <v>300000</v>
      </c>
      <c r="Q40" s="123">
        <f t="shared" si="13"/>
        <v>0</v>
      </c>
      <c r="T40" s="29"/>
      <c r="V40" s="29"/>
    </row>
    <row r="41" spans="1:22" ht="15.75" x14ac:dyDescent="0.2">
      <c r="A41" s="36"/>
      <c r="B41" s="255" t="s">
        <v>182</v>
      </c>
      <c r="C41" s="292"/>
      <c r="D41" s="292"/>
      <c r="E41" s="292"/>
      <c r="F41" s="292"/>
      <c r="G41" s="292"/>
      <c r="H41" s="292"/>
      <c r="I41" s="292"/>
      <c r="J41" s="292"/>
      <c r="K41" s="292"/>
      <c r="L41" s="31">
        <f>M41+O41+P41</f>
        <v>1123079.67</v>
      </c>
      <c r="M41" s="123">
        <f>SUM(M43:M44)</f>
        <v>923079.66999999993</v>
      </c>
      <c r="N41" s="123">
        <f t="shared" ref="N41:Q41" si="14">SUM(N43:N44)</f>
        <v>280005.67</v>
      </c>
      <c r="O41" s="123">
        <f t="shared" si="14"/>
        <v>0</v>
      </c>
      <c r="P41" s="123">
        <f t="shared" si="14"/>
        <v>200000</v>
      </c>
      <c r="Q41" s="123">
        <f t="shared" si="14"/>
        <v>0</v>
      </c>
    </row>
    <row r="42" spans="1:22" ht="39" customHeight="1" x14ac:dyDescent="0.2">
      <c r="A42" s="36"/>
      <c r="B42" s="259" t="s">
        <v>183</v>
      </c>
      <c r="C42" s="260"/>
      <c r="D42" s="260"/>
      <c r="E42" s="260"/>
      <c r="F42" s="260"/>
      <c r="G42" s="260"/>
      <c r="H42" s="261"/>
      <c r="I42" s="322" t="s">
        <v>184</v>
      </c>
      <c r="J42" s="322"/>
      <c r="K42" s="322"/>
      <c r="L42" s="338"/>
      <c r="M42" s="338"/>
      <c r="N42" s="338"/>
      <c r="O42" s="338"/>
      <c r="P42" s="338"/>
      <c r="Q42" s="60"/>
    </row>
    <row r="43" spans="1:22" ht="15.75" x14ac:dyDescent="0.2">
      <c r="A43" s="36"/>
      <c r="B43" s="301" t="s">
        <v>227</v>
      </c>
      <c r="C43" s="302"/>
      <c r="D43" s="302"/>
      <c r="E43" s="302"/>
      <c r="F43" s="302"/>
      <c r="G43" s="302"/>
      <c r="H43" s="303"/>
      <c r="I43" s="337"/>
      <c r="J43" s="337"/>
      <c r="K43" s="337"/>
      <c r="L43" s="66">
        <f>M43+O43+P43</f>
        <v>1123079.67</v>
      </c>
      <c r="M43" s="153">
        <f>1506079.67-M45</f>
        <v>923079.66999999993</v>
      </c>
      <c r="N43" s="200">
        <v>280005.67</v>
      </c>
      <c r="O43" s="64"/>
      <c r="P43" s="199">
        <v>200000</v>
      </c>
      <c r="Q43" s="60"/>
    </row>
    <row r="44" spans="1:22" ht="15.75" x14ac:dyDescent="0.2">
      <c r="A44" s="36"/>
      <c r="B44" s="259"/>
      <c r="C44" s="260"/>
      <c r="D44" s="260"/>
      <c r="E44" s="260"/>
      <c r="F44" s="260"/>
      <c r="G44" s="260"/>
      <c r="H44" s="261"/>
      <c r="I44" s="337"/>
      <c r="J44" s="337"/>
      <c r="K44" s="337"/>
      <c r="L44" s="66">
        <f>M44+O44+P44</f>
        <v>0</v>
      </c>
      <c r="M44" s="64"/>
      <c r="N44" s="64"/>
      <c r="O44" s="64"/>
      <c r="P44" s="64"/>
      <c r="Q44" s="60"/>
    </row>
    <row r="45" spans="1:22" ht="15.75" x14ac:dyDescent="0.2">
      <c r="A45" s="36"/>
      <c r="B45" s="255" t="s">
        <v>185</v>
      </c>
      <c r="C45" s="292"/>
      <c r="D45" s="292"/>
      <c r="E45" s="292"/>
      <c r="F45" s="292"/>
      <c r="G45" s="292"/>
      <c r="H45" s="292"/>
      <c r="I45" s="292"/>
      <c r="J45" s="292"/>
      <c r="K45" s="292"/>
      <c r="L45" s="116"/>
      <c r="M45" s="123">
        <f>SUM(M47:M48)</f>
        <v>583000</v>
      </c>
      <c r="N45" s="123">
        <f t="shared" ref="N45:Q45" si="15">SUM(N47:N48)</f>
        <v>0</v>
      </c>
      <c r="O45" s="123">
        <f t="shared" si="15"/>
        <v>0</v>
      </c>
      <c r="P45" s="123">
        <f t="shared" si="15"/>
        <v>100000</v>
      </c>
      <c r="Q45" s="123">
        <f t="shared" si="15"/>
        <v>0</v>
      </c>
    </row>
    <row r="46" spans="1:22" ht="40.5" customHeight="1" x14ac:dyDescent="0.2">
      <c r="A46" s="36"/>
      <c r="B46" s="259" t="s">
        <v>183</v>
      </c>
      <c r="C46" s="260"/>
      <c r="D46" s="260"/>
      <c r="E46" s="260"/>
      <c r="F46" s="260"/>
      <c r="G46" s="260"/>
      <c r="H46" s="261"/>
      <c r="I46" s="322" t="s">
        <v>186</v>
      </c>
      <c r="J46" s="322"/>
      <c r="K46" s="322"/>
      <c r="L46" s="338"/>
      <c r="M46" s="338"/>
      <c r="N46" s="338"/>
      <c r="O46" s="338"/>
      <c r="P46" s="338"/>
      <c r="Q46" s="60"/>
    </row>
    <row r="47" spans="1:22" ht="19.5" customHeight="1" x14ac:dyDescent="0.2">
      <c r="A47" s="36"/>
      <c r="B47" s="301" t="s">
        <v>222</v>
      </c>
      <c r="C47" s="302"/>
      <c r="D47" s="302"/>
      <c r="E47" s="302"/>
      <c r="F47" s="302"/>
      <c r="G47" s="302"/>
      <c r="H47" s="303"/>
      <c r="I47" s="259"/>
      <c r="J47" s="260"/>
      <c r="K47" s="261"/>
      <c r="L47" s="66">
        <f>M47+O47+P47</f>
        <v>683000</v>
      </c>
      <c r="M47" s="153">
        <v>583000</v>
      </c>
      <c r="N47" s="64"/>
      <c r="O47" s="64"/>
      <c r="P47" s="64">
        <v>100000</v>
      </c>
      <c r="Q47" s="60"/>
    </row>
    <row r="48" spans="1:22" ht="15.75" x14ac:dyDescent="0.2">
      <c r="A48" s="36"/>
      <c r="B48" s="301" t="s">
        <v>223</v>
      </c>
      <c r="C48" s="302"/>
      <c r="D48" s="302"/>
      <c r="E48" s="302"/>
      <c r="F48" s="302"/>
      <c r="G48" s="302"/>
      <c r="H48" s="303"/>
      <c r="I48" s="322"/>
      <c r="J48" s="322"/>
      <c r="K48" s="322"/>
      <c r="L48" s="66">
        <f>M48+O48+P48</f>
        <v>0</v>
      </c>
      <c r="M48" s="64"/>
      <c r="N48" s="64"/>
      <c r="O48" s="64"/>
      <c r="P48" s="64"/>
      <c r="Q48" s="60"/>
    </row>
    <row r="49" spans="1:17" ht="15.75" x14ac:dyDescent="0.2">
      <c r="A49" s="151">
        <v>244</v>
      </c>
      <c r="B49" s="150">
        <v>223</v>
      </c>
      <c r="C49" s="309" t="s">
        <v>181</v>
      </c>
      <c r="D49" s="309"/>
      <c r="E49" s="309"/>
      <c r="F49" s="309"/>
      <c r="G49" s="309"/>
      <c r="H49" s="309"/>
      <c r="I49" s="309"/>
      <c r="J49" s="309"/>
      <c r="K49" s="309"/>
      <c r="L49" s="66">
        <f>M49+O49+P49</f>
        <v>386962</v>
      </c>
      <c r="M49" s="123">
        <f>M50+M54</f>
        <v>186962</v>
      </c>
      <c r="N49" s="123">
        <f t="shared" ref="N49:Q49" si="16">N50+N54</f>
        <v>0</v>
      </c>
      <c r="O49" s="123">
        <f t="shared" si="16"/>
        <v>0</v>
      </c>
      <c r="P49" s="123">
        <f t="shared" si="16"/>
        <v>200000</v>
      </c>
      <c r="Q49" s="123">
        <f t="shared" si="16"/>
        <v>0</v>
      </c>
    </row>
    <row r="50" spans="1:17" ht="15.75" x14ac:dyDescent="0.2">
      <c r="A50" s="36"/>
      <c r="B50" s="255" t="s">
        <v>187</v>
      </c>
      <c r="C50" s="292"/>
      <c r="D50" s="292"/>
      <c r="E50" s="292"/>
      <c r="F50" s="292"/>
      <c r="G50" s="292"/>
      <c r="H50" s="292"/>
      <c r="I50" s="292"/>
      <c r="J50" s="292"/>
      <c r="K50" s="292"/>
      <c r="L50" s="66">
        <f>M50+O50+P50</f>
        <v>338787</v>
      </c>
      <c r="M50" s="123">
        <f>SUM(M52:M53)</f>
        <v>138787</v>
      </c>
      <c r="N50" s="123">
        <f t="shared" ref="N50:Q50" si="17">SUM(N52:N53)</f>
        <v>0</v>
      </c>
      <c r="O50" s="123">
        <f t="shared" si="17"/>
        <v>0</v>
      </c>
      <c r="P50" s="123">
        <f t="shared" si="17"/>
        <v>200000</v>
      </c>
      <c r="Q50" s="123">
        <f t="shared" si="17"/>
        <v>0</v>
      </c>
    </row>
    <row r="51" spans="1:17" ht="21.75" customHeight="1" x14ac:dyDescent="0.2">
      <c r="A51" s="36"/>
      <c r="B51" s="261" t="s">
        <v>183</v>
      </c>
      <c r="C51" s="322"/>
      <c r="D51" s="322"/>
      <c r="E51" s="322"/>
      <c r="F51" s="322"/>
      <c r="G51" s="322"/>
      <c r="H51" s="322" t="s">
        <v>173</v>
      </c>
      <c r="I51" s="322"/>
      <c r="J51" s="322" t="s">
        <v>188</v>
      </c>
      <c r="K51" s="322"/>
      <c r="L51" s="338"/>
      <c r="M51" s="338"/>
      <c r="N51" s="338"/>
      <c r="O51" s="338"/>
      <c r="P51" s="338"/>
      <c r="Q51" s="60"/>
    </row>
    <row r="52" spans="1:17" ht="15.75" x14ac:dyDescent="0.2">
      <c r="A52" s="36"/>
      <c r="B52" s="301" t="s">
        <v>224</v>
      </c>
      <c r="C52" s="302"/>
      <c r="D52" s="302"/>
      <c r="E52" s="302"/>
      <c r="F52" s="302"/>
      <c r="G52" s="303"/>
      <c r="H52" s="259"/>
      <c r="I52" s="261"/>
      <c r="J52" s="259"/>
      <c r="K52" s="261"/>
      <c r="L52" s="66">
        <f>M52+O52+P52</f>
        <v>138787</v>
      </c>
      <c r="M52" s="157">
        <f>186962-M55</f>
        <v>138787</v>
      </c>
      <c r="N52" s="64"/>
      <c r="O52" s="64"/>
      <c r="P52" s="64"/>
      <c r="Q52" s="60"/>
    </row>
    <row r="53" spans="1:17" ht="15.75" x14ac:dyDescent="0.2">
      <c r="A53" s="36"/>
      <c r="B53" s="301" t="s">
        <v>225</v>
      </c>
      <c r="C53" s="302"/>
      <c r="D53" s="302"/>
      <c r="E53" s="302"/>
      <c r="F53" s="302"/>
      <c r="G53" s="303"/>
      <c r="H53" s="259"/>
      <c r="I53" s="261"/>
      <c r="J53" s="259"/>
      <c r="K53" s="261"/>
      <c r="L53" s="66">
        <f t="shared" ref="L53:L76" si="18">M53+O53+P53</f>
        <v>200000</v>
      </c>
      <c r="M53" s="199"/>
      <c r="N53" s="157"/>
      <c r="O53" s="64"/>
      <c r="P53" s="199">
        <v>200000</v>
      </c>
      <c r="Q53" s="60"/>
    </row>
    <row r="54" spans="1:17" ht="15.75" customHeight="1" x14ac:dyDescent="0.2">
      <c r="A54" s="67"/>
      <c r="B54" s="255" t="s">
        <v>226</v>
      </c>
      <c r="C54" s="292"/>
      <c r="D54" s="292"/>
      <c r="E54" s="292"/>
      <c r="F54" s="292"/>
      <c r="G54" s="292"/>
      <c r="H54" s="292"/>
      <c r="I54" s="292"/>
      <c r="J54" s="292"/>
      <c r="K54" s="292"/>
      <c r="L54" s="66">
        <f t="shared" si="18"/>
        <v>48175</v>
      </c>
      <c r="M54" s="123">
        <f>M55</f>
        <v>48175</v>
      </c>
      <c r="N54" s="123">
        <f>N55</f>
        <v>0</v>
      </c>
      <c r="O54" s="123">
        <f>O55</f>
        <v>0</v>
      </c>
      <c r="P54" s="123">
        <f>P55</f>
        <v>0</v>
      </c>
      <c r="Q54" s="123">
        <f>Q55</f>
        <v>0</v>
      </c>
    </row>
    <row r="55" spans="1:17" ht="15.75" customHeight="1" x14ac:dyDescent="0.2">
      <c r="A55" s="67"/>
      <c r="B55" s="244"/>
      <c r="C55" s="245"/>
      <c r="D55" s="245"/>
      <c r="E55" s="245"/>
      <c r="F55" s="245"/>
      <c r="G55" s="245"/>
      <c r="H55" s="245"/>
      <c r="I55" s="245"/>
      <c r="J55" s="246"/>
      <c r="K55" s="132"/>
      <c r="L55" s="134"/>
      <c r="M55" s="77">
        <v>48175</v>
      </c>
      <c r="N55" s="77"/>
      <c r="O55" s="77"/>
      <c r="P55" s="77"/>
      <c r="Q55" s="77"/>
    </row>
    <row r="56" spans="1:17" ht="15.75" customHeight="1" x14ac:dyDescent="0.2">
      <c r="A56" s="333">
        <v>244</v>
      </c>
      <c r="B56" s="335">
        <v>224</v>
      </c>
      <c r="C56" s="309" t="s">
        <v>189</v>
      </c>
      <c r="D56" s="309"/>
      <c r="E56" s="309"/>
      <c r="F56" s="309"/>
      <c r="G56" s="309"/>
      <c r="H56" s="309"/>
      <c r="I56" s="309"/>
      <c r="J56" s="309"/>
      <c r="K56" s="309"/>
      <c r="L56" s="320">
        <f t="shared" si="18"/>
        <v>0</v>
      </c>
      <c r="M56" s="317">
        <f>SUM(M58:M59)</f>
        <v>0</v>
      </c>
      <c r="N56" s="317">
        <f t="shared" ref="N56:Q56" si="19">SUM(N58:N59)</f>
        <v>0</v>
      </c>
      <c r="O56" s="317">
        <f t="shared" si="19"/>
        <v>0</v>
      </c>
      <c r="P56" s="317">
        <f t="shared" si="19"/>
        <v>0</v>
      </c>
      <c r="Q56" s="317">
        <f t="shared" si="19"/>
        <v>0</v>
      </c>
    </row>
    <row r="57" spans="1:17" ht="15.75" customHeight="1" x14ac:dyDescent="0.2">
      <c r="A57" s="334"/>
      <c r="B57" s="336"/>
      <c r="C57" s="309"/>
      <c r="D57" s="309"/>
      <c r="E57" s="309"/>
      <c r="F57" s="309"/>
      <c r="G57" s="309"/>
      <c r="H57" s="309"/>
      <c r="I57" s="309"/>
      <c r="J57" s="309"/>
      <c r="K57" s="309"/>
      <c r="L57" s="321"/>
      <c r="M57" s="318"/>
      <c r="N57" s="318"/>
      <c r="O57" s="318"/>
      <c r="P57" s="318"/>
      <c r="Q57" s="318"/>
    </row>
    <row r="58" spans="1:17" ht="32.25" customHeight="1" x14ac:dyDescent="0.2">
      <c r="A58" s="36"/>
      <c r="B58" s="238" t="s">
        <v>190</v>
      </c>
      <c r="C58" s="239"/>
      <c r="D58" s="239"/>
      <c r="E58" s="239"/>
      <c r="F58" s="239"/>
      <c r="G58" s="239"/>
      <c r="H58" s="239"/>
      <c r="I58" s="239"/>
      <c r="J58" s="239"/>
      <c r="K58" s="255"/>
      <c r="L58" s="66">
        <f t="shared" si="18"/>
        <v>0</v>
      </c>
      <c r="M58" s="142"/>
      <c r="N58" s="66"/>
      <c r="O58" s="64"/>
      <c r="P58" s="64"/>
      <c r="Q58" s="60"/>
    </row>
    <row r="59" spans="1:17" ht="33.75" customHeight="1" x14ac:dyDescent="0.2">
      <c r="A59" s="36"/>
      <c r="B59" s="238" t="s">
        <v>191</v>
      </c>
      <c r="C59" s="239"/>
      <c r="D59" s="239"/>
      <c r="E59" s="239"/>
      <c r="F59" s="239"/>
      <c r="G59" s="239"/>
      <c r="H59" s="239"/>
      <c r="I59" s="239"/>
      <c r="J59" s="239"/>
      <c r="K59" s="255"/>
      <c r="L59" s="66">
        <f t="shared" si="18"/>
        <v>0</v>
      </c>
      <c r="M59" s="66"/>
      <c r="N59" s="66"/>
      <c r="O59" s="64"/>
      <c r="P59" s="64"/>
      <c r="Q59" s="60"/>
    </row>
    <row r="60" spans="1:17" ht="18.75" customHeight="1" x14ac:dyDescent="0.2">
      <c r="A60" s="133">
        <v>244</v>
      </c>
      <c r="B60" s="61">
        <v>225</v>
      </c>
      <c r="C60" s="309" t="s">
        <v>192</v>
      </c>
      <c r="D60" s="309"/>
      <c r="E60" s="309"/>
      <c r="F60" s="309"/>
      <c r="G60" s="309"/>
      <c r="H60" s="309"/>
      <c r="I60" s="309"/>
      <c r="J60" s="309"/>
      <c r="K60" s="309"/>
      <c r="L60" s="66">
        <f t="shared" si="18"/>
        <v>97414.03</v>
      </c>
      <c r="M60" s="118">
        <f>SUM(M61:M69)</f>
        <v>62414.03</v>
      </c>
      <c r="N60" s="118">
        <f t="shared" ref="N60:Q60" si="20">SUM(N61:N69)</f>
        <v>0</v>
      </c>
      <c r="O60" s="118">
        <f t="shared" si="20"/>
        <v>0</v>
      </c>
      <c r="P60" s="118">
        <f t="shared" si="20"/>
        <v>35000</v>
      </c>
      <c r="Q60" s="118">
        <f t="shared" si="20"/>
        <v>0</v>
      </c>
    </row>
    <row r="61" spans="1:17" ht="15.75" customHeight="1" x14ac:dyDescent="0.2">
      <c r="A61" s="115"/>
      <c r="B61" s="301" t="s">
        <v>243</v>
      </c>
      <c r="C61" s="302"/>
      <c r="D61" s="302"/>
      <c r="E61" s="302"/>
      <c r="F61" s="302"/>
      <c r="G61" s="302"/>
      <c r="H61" s="302"/>
      <c r="I61" s="302"/>
      <c r="J61" s="302"/>
      <c r="K61" s="303"/>
      <c r="L61" s="66">
        <f t="shared" si="18"/>
        <v>62414.03</v>
      </c>
      <c r="M61" s="199">
        <v>62414.03</v>
      </c>
      <c r="N61" s="135"/>
      <c r="O61" s="135"/>
      <c r="P61" s="195"/>
      <c r="Q61" s="135"/>
    </row>
    <row r="62" spans="1:17" ht="15.75" customHeight="1" x14ac:dyDescent="0.2">
      <c r="A62" s="36"/>
      <c r="B62" s="301" t="s">
        <v>244</v>
      </c>
      <c r="C62" s="302"/>
      <c r="D62" s="302"/>
      <c r="E62" s="302"/>
      <c r="F62" s="302"/>
      <c r="G62" s="302"/>
      <c r="H62" s="302"/>
      <c r="I62" s="302"/>
      <c r="J62" s="302"/>
      <c r="K62" s="303"/>
      <c r="L62" s="66">
        <f t="shared" si="18"/>
        <v>0</v>
      </c>
      <c r="M62" s="135"/>
      <c r="N62" s="135"/>
      <c r="O62" s="135"/>
      <c r="P62" s="135"/>
      <c r="Q62" s="135"/>
    </row>
    <row r="63" spans="1:17" ht="15.75" customHeight="1" x14ac:dyDescent="0.2">
      <c r="A63" s="36"/>
      <c r="B63" s="301" t="s">
        <v>245</v>
      </c>
      <c r="C63" s="302"/>
      <c r="D63" s="302"/>
      <c r="E63" s="302"/>
      <c r="F63" s="302"/>
      <c r="G63" s="302"/>
      <c r="H63" s="302"/>
      <c r="I63" s="302"/>
      <c r="J63" s="302"/>
      <c r="K63" s="303"/>
      <c r="L63" s="66">
        <f t="shared" si="18"/>
        <v>0</v>
      </c>
      <c r="M63" s="116"/>
      <c r="N63" s="116"/>
      <c r="O63" s="116"/>
      <c r="P63" s="116"/>
      <c r="Q63" s="60"/>
    </row>
    <row r="64" spans="1:17" ht="15.75" customHeight="1" x14ac:dyDescent="0.2">
      <c r="A64" s="36"/>
      <c r="B64" s="301" t="s">
        <v>246</v>
      </c>
      <c r="C64" s="302"/>
      <c r="D64" s="302"/>
      <c r="E64" s="302"/>
      <c r="F64" s="302"/>
      <c r="G64" s="302"/>
      <c r="H64" s="302"/>
      <c r="I64" s="302"/>
      <c r="J64" s="302"/>
      <c r="K64" s="303"/>
      <c r="L64" s="66">
        <f t="shared" si="18"/>
        <v>35000</v>
      </c>
      <c r="M64" s="116"/>
      <c r="N64" s="116"/>
      <c r="O64" s="116"/>
      <c r="P64" s="196">
        <v>35000</v>
      </c>
      <c r="Q64" s="60"/>
    </row>
    <row r="65" spans="1:30" ht="15" customHeight="1" x14ac:dyDescent="0.2">
      <c r="A65" s="36"/>
      <c r="B65" s="244"/>
      <c r="C65" s="245"/>
      <c r="D65" s="245"/>
      <c r="E65" s="245"/>
      <c r="F65" s="245"/>
      <c r="G65" s="245"/>
      <c r="H65" s="245"/>
      <c r="I65" s="245"/>
      <c r="J65" s="245"/>
      <c r="K65" s="246"/>
      <c r="L65" s="66">
        <f>M65+O65+P65</f>
        <v>0</v>
      </c>
      <c r="M65" s="135"/>
      <c r="N65" s="135"/>
      <c r="O65" s="135"/>
      <c r="P65" s="135"/>
      <c r="Q65" s="60"/>
    </row>
    <row r="66" spans="1:30" ht="15" customHeight="1" x14ac:dyDescent="0.2">
      <c r="A66" s="36"/>
      <c r="B66" s="244"/>
      <c r="C66" s="245"/>
      <c r="D66" s="245"/>
      <c r="E66" s="245"/>
      <c r="F66" s="245"/>
      <c r="G66" s="245"/>
      <c r="H66" s="245"/>
      <c r="I66" s="245"/>
      <c r="J66" s="245"/>
      <c r="K66" s="246"/>
      <c r="L66" s="66">
        <f>M66+O66+P66</f>
        <v>0</v>
      </c>
      <c r="M66" s="135"/>
      <c r="N66" s="135"/>
      <c r="O66" s="135"/>
      <c r="P66" s="135"/>
      <c r="Q66" s="60"/>
    </row>
    <row r="67" spans="1:30" ht="15" customHeight="1" x14ac:dyDescent="0.2">
      <c r="A67" s="36"/>
      <c r="B67" s="244"/>
      <c r="C67" s="245"/>
      <c r="D67" s="245"/>
      <c r="E67" s="245"/>
      <c r="F67" s="245"/>
      <c r="G67" s="245"/>
      <c r="H67" s="245"/>
      <c r="I67" s="245"/>
      <c r="J67" s="245"/>
      <c r="K67" s="246"/>
      <c r="L67" s="66">
        <f t="shared" si="18"/>
        <v>0</v>
      </c>
      <c r="M67" s="135"/>
      <c r="N67" s="135"/>
      <c r="O67" s="135"/>
      <c r="P67" s="135"/>
      <c r="Q67" s="60"/>
    </row>
    <row r="68" spans="1:30" ht="15" customHeight="1" x14ac:dyDescent="0.2">
      <c r="A68" s="36"/>
      <c r="B68" s="244"/>
      <c r="C68" s="245"/>
      <c r="D68" s="245"/>
      <c r="E68" s="245"/>
      <c r="F68" s="245"/>
      <c r="G68" s="245"/>
      <c r="H68" s="245"/>
      <c r="I68" s="245"/>
      <c r="J68" s="245"/>
      <c r="K68" s="246"/>
      <c r="L68" s="66">
        <f>M68+O68+P68</f>
        <v>0</v>
      </c>
      <c r="M68" s="135"/>
      <c r="N68" s="135"/>
      <c r="O68" s="135"/>
      <c r="P68" s="135"/>
      <c r="Q68" s="60"/>
    </row>
    <row r="69" spans="1:30" ht="15" customHeight="1" x14ac:dyDescent="0.2">
      <c r="A69" s="36"/>
      <c r="B69" s="244"/>
      <c r="C69" s="245"/>
      <c r="D69" s="245"/>
      <c r="E69" s="245"/>
      <c r="F69" s="245"/>
      <c r="G69" s="245"/>
      <c r="H69" s="245"/>
      <c r="I69" s="245"/>
      <c r="J69" s="245"/>
      <c r="K69" s="246"/>
      <c r="L69" s="66">
        <f t="shared" si="18"/>
        <v>0</v>
      </c>
      <c r="M69" s="116"/>
      <c r="N69" s="116"/>
      <c r="O69" s="116"/>
      <c r="P69" s="116"/>
      <c r="Q69" s="60"/>
    </row>
    <row r="70" spans="1:30" ht="15.75" customHeight="1" x14ac:dyDescent="0.2">
      <c r="A70" s="68">
        <v>244</v>
      </c>
      <c r="B70" s="69">
        <v>226</v>
      </c>
      <c r="C70" s="252" t="s">
        <v>164</v>
      </c>
      <c r="D70" s="253"/>
      <c r="E70" s="253"/>
      <c r="F70" s="253"/>
      <c r="G70" s="253"/>
      <c r="H70" s="253"/>
      <c r="I70" s="253"/>
      <c r="J70" s="253"/>
      <c r="K70" s="254"/>
      <c r="L70" s="66">
        <f t="shared" si="18"/>
        <v>3807958.4699999997</v>
      </c>
      <c r="M70" s="118">
        <f>M71+M76+M78</f>
        <v>627318.47</v>
      </c>
      <c r="N70" s="118">
        <f t="shared" ref="N70:Q70" si="21">SUM(N71:N81)</f>
        <v>0</v>
      </c>
      <c r="O70" s="118">
        <f t="shared" si="21"/>
        <v>0</v>
      </c>
      <c r="P70" s="118">
        <f>SUM(P71:P81)</f>
        <v>3180640</v>
      </c>
      <c r="Q70" s="118">
        <f t="shared" si="21"/>
        <v>328640</v>
      </c>
      <c r="V70" s="29"/>
    </row>
    <row r="71" spans="1:30" s="72" customFormat="1" ht="33" customHeight="1" x14ac:dyDescent="0.25">
      <c r="A71" s="70"/>
      <c r="B71" s="255" t="s">
        <v>193</v>
      </c>
      <c r="C71" s="292"/>
      <c r="D71" s="292"/>
      <c r="E71" s="292"/>
      <c r="F71" s="292"/>
      <c r="G71" s="292"/>
      <c r="H71" s="292"/>
      <c r="I71" s="292"/>
      <c r="J71" s="292"/>
      <c r="K71" s="292"/>
      <c r="L71" s="66">
        <f t="shared" si="18"/>
        <v>343047</v>
      </c>
      <c r="M71" s="116">
        <f>M72+M73</f>
        <v>343047</v>
      </c>
      <c r="N71" s="84"/>
      <c r="O71" s="116"/>
      <c r="P71" s="116"/>
      <c r="Q71" s="71"/>
      <c r="S71" s="72">
        <v>3600</v>
      </c>
      <c r="X71" s="332"/>
      <c r="Y71" s="332"/>
      <c r="Z71" s="332"/>
      <c r="AA71" s="332"/>
      <c r="AB71" s="332"/>
      <c r="AC71" s="332"/>
      <c r="AD71" s="332"/>
    </row>
    <row r="72" spans="1:30" s="72" customFormat="1" ht="15.75" customHeight="1" x14ac:dyDescent="0.25">
      <c r="A72" s="70"/>
      <c r="B72" s="238" t="s">
        <v>327</v>
      </c>
      <c r="C72" s="239"/>
      <c r="D72" s="239"/>
      <c r="E72" s="239"/>
      <c r="F72" s="239"/>
      <c r="G72" s="239"/>
      <c r="H72" s="239"/>
      <c r="I72" s="239"/>
      <c r="J72" s="255"/>
      <c r="K72" s="201"/>
      <c r="L72" s="66">
        <f>M72</f>
        <v>323115</v>
      </c>
      <c r="M72" s="203">
        <f>96075+227040</f>
        <v>323115</v>
      </c>
      <c r="N72" s="84"/>
      <c r="O72" s="203"/>
      <c r="P72" s="203"/>
      <c r="Q72" s="71"/>
      <c r="X72" s="202"/>
      <c r="Y72" s="202"/>
      <c r="Z72" s="202"/>
      <c r="AA72" s="202"/>
      <c r="AB72" s="202"/>
      <c r="AC72" s="202"/>
      <c r="AD72" s="202"/>
    </row>
    <row r="73" spans="1:30" s="72" customFormat="1" ht="15" customHeight="1" x14ac:dyDescent="0.25">
      <c r="A73" s="70"/>
      <c r="B73" s="238" t="s">
        <v>332</v>
      </c>
      <c r="C73" s="239"/>
      <c r="D73" s="239"/>
      <c r="E73" s="239"/>
      <c r="F73" s="239"/>
      <c r="G73" s="239"/>
      <c r="H73" s="239"/>
      <c r="I73" s="239"/>
      <c r="J73" s="255"/>
      <c r="K73" s="201"/>
      <c r="L73" s="66">
        <f>M73</f>
        <v>19932</v>
      </c>
      <c r="M73" s="203">
        <v>19932</v>
      </c>
      <c r="N73" s="84"/>
      <c r="O73" s="203"/>
      <c r="P73" s="203"/>
      <c r="Q73" s="71"/>
      <c r="X73" s="202"/>
      <c r="Y73" s="202"/>
      <c r="Z73" s="202"/>
      <c r="AA73" s="202"/>
      <c r="AB73" s="202"/>
      <c r="AC73" s="202"/>
      <c r="AD73" s="202"/>
    </row>
    <row r="74" spans="1:30" ht="21" customHeight="1" x14ac:dyDescent="0.2">
      <c r="A74" s="36"/>
      <c r="B74" s="255" t="s">
        <v>247</v>
      </c>
      <c r="C74" s="292"/>
      <c r="D74" s="292"/>
      <c r="E74" s="292"/>
      <c r="F74" s="292"/>
      <c r="G74" s="292"/>
      <c r="H74" s="292"/>
      <c r="I74" s="292"/>
      <c r="J74" s="292"/>
      <c r="K74" s="292"/>
      <c r="L74" s="66">
        <f t="shared" si="18"/>
        <v>0</v>
      </c>
      <c r="M74" s="116"/>
      <c r="N74" s="116"/>
      <c r="O74" s="116"/>
      <c r="P74" s="116"/>
      <c r="Q74" s="60"/>
    </row>
    <row r="75" spans="1:30" ht="30.75" customHeight="1" x14ac:dyDescent="0.2">
      <c r="A75" s="36"/>
      <c r="B75" s="255" t="s">
        <v>248</v>
      </c>
      <c r="C75" s="292"/>
      <c r="D75" s="292"/>
      <c r="E75" s="292"/>
      <c r="F75" s="292"/>
      <c r="G75" s="292"/>
      <c r="H75" s="292"/>
      <c r="I75" s="292"/>
      <c r="J75" s="292"/>
      <c r="K75" s="292"/>
      <c r="L75" s="66">
        <f t="shared" si="18"/>
        <v>0</v>
      </c>
      <c r="M75" s="116"/>
      <c r="N75" s="116"/>
      <c r="O75" s="116"/>
      <c r="P75" s="116"/>
      <c r="Q75" s="60"/>
    </row>
    <row r="76" spans="1:30" ht="51.75" customHeight="1" x14ac:dyDescent="0.2">
      <c r="A76" s="36"/>
      <c r="B76" s="255" t="s">
        <v>249</v>
      </c>
      <c r="C76" s="292"/>
      <c r="D76" s="292"/>
      <c r="E76" s="292"/>
      <c r="F76" s="292"/>
      <c r="G76" s="292"/>
      <c r="H76" s="292"/>
      <c r="I76" s="292"/>
      <c r="J76" s="292"/>
      <c r="K76" s="292"/>
      <c r="L76" s="66">
        <f t="shared" si="18"/>
        <v>156855.46999999997</v>
      </c>
      <c r="M76" s="207">
        <f>627318.47-M78-M71</f>
        <v>156855.46999999997</v>
      </c>
      <c r="N76" s="116"/>
      <c r="O76" s="116"/>
      <c r="P76" s="116"/>
      <c r="Q76" s="60"/>
    </row>
    <row r="77" spans="1:30" ht="21" customHeight="1" x14ac:dyDescent="0.2">
      <c r="A77" s="36"/>
      <c r="B77" s="255" t="s">
        <v>250</v>
      </c>
      <c r="C77" s="292"/>
      <c r="D77" s="292"/>
      <c r="E77" s="292"/>
      <c r="F77" s="292"/>
      <c r="G77" s="292"/>
      <c r="H77" s="292"/>
      <c r="I77" s="292"/>
      <c r="J77" s="292"/>
      <c r="K77" s="292"/>
      <c r="L77" s="66">
        <f>M77+O77+P77</f>
        <v>0</v>
      </c>
      <c r="M77" s="116"/>
      <c r="N77" s="116"/>
      <c r="O77" s="116"/>
      <c r="P77" s="116"/>
      <c r="Q77" s="60"/>
    </row>
    <row r="78" spans="1:30" ht="33.75" customHeight="1" x14ac:dyDescent="0.2">
      <c r="A78" s="36"/>
      <c r="B78" s="314" t="s">
        <v>251</v>
      </c>
      <c r="C78" s="315"/>
      <c r="D78" s="315"/>
      <c r="E78" s="315"/>
      <c r="F78" s="315"/>
      <c r="G78" s="315"/>
      <c r="H78" s="315"/>
      <c r="I78" s="315"/>
      <c r="J78" s="315"/>
      <c r="K78" s="316"/>
      <c r="L78" s="66">
        <f>M78+O78+P78</f>
        <v>127416</v>
      </c>
      <c r="M78" s="199">
        <v>127416</v>
      </c>
      <c r="N78" s="116"/>
      <c r="O78" s="116"/>
      <c r="P78" s="116"/>
      <c r="Q78" s="60"/>
    </row>
    <row r="79" spans="1:30" ht="15.75" customHeight="1" x14ac:dyDescent="0.2">
      <c r="A79" s="36"/>
      <c r="B79" s="314" t="s">
        <v>252</v>
      </c>
      <c r="C79" s="315"/>
      <c r="D79" s="315"/>
      <c r="E79" s="315"/>
      <c r="F79" s="315"/>
      <c r="G79" s="315"/>
      <c r="H79" s="315"/>
      <c r="I79" s="315"/>
      <c r="J79" s="315"/>
      <c r="K79" s="316"/>
      <c r="L79" s="66">
        <f>M79+O79+P79</f>
        <v>3050640</v>
      </c>
      <c r="M79" s="116"/>
      <c r="N79" s="116"/>
      <c r="O79" s="116"/>
      <c r="P79" s="200">
        <v>3050640</v>
      </c>
      <c r="Q79" s="60">
        <v>328640</v>
      </c>
    </row>
    <row r="80" spans="1:30" ht="15.75" customHeight="1" x14ac:dyDescent="0.2">
      <c r="A80" s="36"/>
      <c r="B80" s="295" t="s">
        <v>253</v>
      </c>
      <c r="C80" s="310"/>
      <c r="D80" s="310"/>
      <c r="E80" s="310"/>
      <c r="F80" s="310"/>
      <c r="G80" s="310"/>
      <c r="H80" s="310"/>
      <c r="I80" s="310"/>
      <c r="J80" s="310"/>
      <c r="K80" s="310"/>
      <c r="L80" s="66">
        <f>M80+O80+P80</f>
        <v>130000</v>
      </c>
      <c r="M80" s="116"/>
      <c r="N80" s="116"/>
      <c r="O80" s="116"/>
      <c r="P80" s="199">
        <f>3180640-P79</f>
        <v>130000</v>
      </c>
      <c r="Q80" s="60"/>
    </row>
    <row r="81" spans="1:32" ht="15.75" customHeight="1" x14ac:dyDescent="0.2">
      <c r="A81" s="36"/>
      <c r="B81" s="311"/>
      <c r="C81" s="312"/>
      <c r="D81" s="312"/>
      <c r="E81" s="312"/>
      <c r="F81" s="312"/>
      <c r="G81" s="312"/>
      <c r="H81" s="312"/>
      <c r="I81" s="312"/>
      <c r="J81" s="312"/>
      <c r="K81" s="313"/>
      <c r="L81" s="66"/>
      <c r="M81" s="116"/>
      <c r="N81" s="116"/>
      <c r="O81" s="116"/>
      <c r="P81" s="116"/>
      <c r="Q81" s="60"/>
    </row>
    <row r="82" spans="1:32" ht="21.75" customHeight="1" x14ac:dyDescent="0.2">
      <c r="A82" s="115">
        <v>244</v>
      </c>
      <c r="B82" s="114" t="s">
        <v>194</v>
      </c>
      <c r="C82" s="252" t="s">
        <v>195</v>
      </c>
      <c r="D82" s="253"/>
      <c r="E82" s="253"/>
      <c r="F82" s="253"/>
      <c r="G82" s="253"/>
      <c r="H82" s="253"/>
      <c r="I82" s="253"/>
      <c r="J82" s="253"/>
      <c r="K82" s="254"/>
      <c r="L82" s="66">
        <f t="shared" ref="L82:L125" si="22">M82+O82+P82</f>
        <v>0</v>
      </c>
      <c r="M82" s="118">
        <f>SUM(M83:M84)</f>
        <v>0</v>
      </c>
      <c r="N82" s="118">
        <f t="shared" ref="N82:Q82" si="23">SUM(N83:N84)</f>
        <v>0</v>
      </c>
      <c r="O82" s="118">
        <f t="shared" si="23"/>
        <v>0</v>
      </c>
      <c r="P82" s="118">
        <f t="shared" si="23"/>
        <v>0</v>
      </c>
      <c r="Q82" s="118">
        <f t="shared" si="23"/>
        <v>0</v>
      </c>
    </row>
    <row r="83" spans="1:32" ht="33.75" customHeight="1" x14ac:dyDescent="0.2">
      <c r="A83" s="36"/>
      <c r="B83" s="293" t="s">
        <v>196</v>
      </c>
      <c r="C83" s="294"/>
      <c r="D83" s="294"/>
      <c r="E83" s="294"/>
      <c r="F83" s="294"/>
      <c r="G83" s="294"/>
      <c r="H83" s="294"/>
      <c r="I83" s="294"/>
      <c r="J83" s="294"/>
      <c r="K83" s="295"/>
      <c r="L83" s="66">
        <f t="shared" si="22"/>
        <v>0</v>
      </c>
      <c r="M83" s="135">
        <v>0</v>
      </c>
      <c r="N83" s="135">
        <v>0</v>
      </c>
      <c r="O83" s="135">
        <v>0</v>
      </c>
      <c r="P83" s="135">
        <v>0</v>
      </c>
      <c r="Q83" s="135">
        <v>0</v>
      </c>
    </row>
    <row r="84" spans="1:32" ht="19.5" customHeight="1" x14ac:dyDescent="0.2">
      <c r="A84" s="36"/>
      <c r="B84" s="259"/>
      <c r="C84" s="260"/>
      <c r="D84" s="260"/>
      <c r="E84" s="260"/>
      <c r="F84" s="260"/>
      <c r="G84" s="260"/>
      <c r="H84" s="260"/>
      <c r="I84" s="260"/>
      <c r="J84" s="260"/>
      <c r="K84" s="261"/>
      <c r="L84" s="66">
        <f t="shared" si="22"/>
        <v>0</v>
      </c>
      <c r="M84" s="64"/>
      <c r="N84" s="64"/>
      <c r="O84" s="64"/>
      <c r="P84" s="64"/>
      <c r="Q84" s="60"/>
    </row>
    <row r="85" spans="1:32" ht="19.5" customHeight="1" x14ac:dyDescent="0.25">
      <c r="A85" s="208">
        <v>244</v>
      </c>
      <c r="B85" s="205">
        <v>228</v>
      </c>
      <c r="C85" s="252" t="s">
        <v>328</v>
      </c>
      <c r="D85" s="253"/>
      <c r="E85" s="253"/>
      <c r="F85" s="253"/>
      <c r="G85" s="253"/>
      <c r="H85" s="253"/>
      <c r="I85" s="253"/>
      <c r="J85" s="253"/>
      <c r="K85" s="254"/>
      <c r="L85" s="118">
        <f>P85</f>
        <v>18144</v>
      </c>
      <c r="M85" s="118">
        <v>0</v>
      </c>
      <c r="N85" s="118"/>
      <c r="O85" s="118">
        <v>0</v>
      </c>
      <c r="P85" s="118">
        <v>18144</v>
      </c>
      <c r="Q85" s="209"/>
    </row>
    <row r="86" spans="1:32" ht="16.5" customHeight="1" x14ac:dyDescent="0.2">
      <c r="A86" s="30">
        <v>244</v>
      </c>
      <c r="B86" s="61" t="s">
        <v>197</v>
      </c>
      <c r="C86" s="252" t="s">
        <v>198</v>
      </c>
      <c r="D86" s="253"/>
      <c r="E86" s="253"/>
      <c r="F86" s="253"/>
      <c r="G86" s="253"/>
      <c r="H86" s="253"/>
      <c r="I86" s="253"/>
      <c r="J86" s="253"/>
      <c r="K86" s="254"/>
      <c r="L86" s="66">
        <f t="shared" si="22"/>
        <v>0</v>
      </c>
      <c r="M86" s="123">
        <f>SUM(M87:M88)</f>
        <v>0</v>
      </c>
      <c r="N86" s="123">
        <f t="shared" ref="N86:Q86" si="24">SUM(N87:N88)</f>
        <v>0</v>
      </c>
      <c r="O86" s="123">
        <f t="shared" si="24"/>
        <v>0</v>
      </c>
      <c r="P86" s="123">
        <f t="shared" si="24"/>
        <v>0</v>
      </c>
      <c r="Q86" s="123">
        <f t="shared" si="24"/>
        <v>0</v>
      </c>
    </row>
    <row r="87" spans="1:32" ht="16.5" customHeight="1" x14ac:dyDescent="0.2">
      <c r="A87" s="36"/>
      <c r="B87" s="250"/>
      <c r="C87" s="251"/>
      <c r="D87" s="251"/>
      <c r="E87" s="251"/>
      <c r="F87" s="251"/>
      <c r="G87" s="251"/>
      <c r="H87" s="251"/>
      <c r="I87" s="251"/>
      <c r="J87" s="251"/>
      <c r="K87" s="251"/>
      <c r="L87" s="66">
        <f t="shared" si="22"/>
        <v>0</v>
      </c>
      <c r="M87" s="64"/>
      <c r="N87" s="64"/>
      <c r="O87" s="64"/>
      <c r="P87" s="35"/>
      <c r="Q87" s="60"/>
    </row>
    <row r="88" spans="1:32" ht="16.5" customHeight="1" x14ac:dyDescent="0.2">
      <c r="A88" s="36"/>
      <c r="B88" s="259"/>
      <c r="C88" s="260"/>
      <c r="D88" s="260"/>
      <c r="E88" s="260"/>
      <c r="F88" s="260"/>
      <c r="G88" s="260"/>
      <c r="H88" s="260"/>
      <c r="I88" s="260"/>
      <c r="J88" s="260"/>
      <c r="K88" s="261"/>
      <c r="L88" s="66">
        <f t="shared" si="22"/>
        <v>0</v>
      </c>
      <c r="M88" s="64"/>
      <c r="N88" s="64"/>
      <c r="O88" s="64"/>
      <c r="P88" s="35"/>
      <c r="Q88" s="60"/>
    </row>
    <row r="89" spans="1:32" ht="18.75" customHeight="1" x14ac:dyDescent="0.2">
      <c r="A89" s="30">
        <v>831</v>
      </c>
      <c r="B89" s="136" t="s">
        <v>197</v>
      </c>
      <c r="C89" s="326" t="s">
        <v>199</v>
      </c>
      <c r="D89" s="326"/>
      <c r="E89" s="326"/>
      <c r="F89" s="326"/>
      <c r="G89" s="326"/>
      <c r="H89" s="326"/>
      <c r="I89" s="326"/>
      <c r="J89" s="326"/>
      <c r="K89" s="140"/>
      <c r="L89" s="66">
        <f>M89+O89+P89</f>
        <v>0</v>
      </c>
      <c r="M89" s="118">
        <f>SUM(M90:M98)</f>
        <v>0</v>
      </c>
      <c r="N89" s="118">
        <f>SUM(N90:N98)</f>
        <v>0</v>
      </c>
      <c r="O89" s="118">
        <f t="shared" ref="O89:Q89" si="25">SUM(O90:O98)</f>
        <v>0</v>
      </c>
      <c r="P89" s="118">
        <f t="shared" si="25"/>
        <v>0</v>
      </c>
      <c r="Q89" s="118">
        <f t="shared" si="25"/>
        <v>0</v>
      </c>
      <c r="W89" s="73"/>
      <c r="X89" s="73"/>
      <c r="Y89" s="73"/>
      <c r="Z89" s="73"/>
      <c r="AA89" s="73"/>
      <c r="AB89" s="73"/>
      <c r="AC89" s="73"/>
      <c r="AD89" s="73"/>
      <c r="AE89" s="73"/>
      <c r="AF89" s="73"/>
    </row>
    <row r="90" spans="1:32" ht="15.75" x14ac:dyDescent="0.2">
      <c r="A90" s="36"/>
      <c r="B90" s="254">
        <v>291</v>
      </c>
      <c r="C90" s="309"/>
      <c r="D90" s="309"/>
      <c r="E90" s="309"/>
      <c r="F90" s="309"/>
      <c r="G90" s="309"/>
      <c r="H90" s="309"/>
      <c r="I90" s="309"/>
      <c r="J90" s="309"/>
      <c r="K90" s="309"/>
      <c r="L90" s="66">
        <f t="shared" si="22"/>
        <v>0</v>
      </c>
      <c r="M90" s="66"/>
      <c r="N90" s="66"/>
      <c r="O90" s="66"/>
      <c r="P90" s="66"/>
      <c r="Q90" s="59"/>
    </row>
    <row r="91" spans="1:32" ht="15.75" x14ac:dyDescent="0.2">
      <c r="A91" s="36"/>
      <c r="B91" s="252">
        <v>292</v>
      </c>
      <c r="C91" s="253"/>
      <c r="D91" s="253"/>
      <c r="E91" s="253"/>
      <c r="F91" s="253"/>
      <c r="G91" s="253"/>
      <c r="H91" s="253"/>
      <c r="I91" s="253"/>
      <c r="J91" s="253"/>
      <c r="K91" s="254"/>
      <c r="L91" s="66">
        <f t="shared" si="22"/>
        <v>0</v>
      </c>
      <c r="M91" s="66"/>
      <c r="N91" s="66"/>
      <c r="O91" s="66"/>
      <c r="P91" s="66"/>
      <c r="Q91" s="59"/>
    </row>
    <row r="92" spans="1:32" ht="15.75" x14ac:dyDescent="0.2">
      <c r="A92" s="36"/>
      <c r="B92" s="252">
        <v>293</v>
      </c>
      <c r="C92" s="253"/>
      <c r="D92" s="253"/>
      <c r="E92" s="253"/>
      <c r="F92" s="253"/>
      <c r="G92" s="253"/>
      <c r="H92" s="253"/>
      <c r="I92" s="253"/>
      <c r="J92" s="253"/>
      <c r="K92" s="254"/>
      <c r="L92" s="66">
        <f t="shared" si="22"/>
        <v>0</v>
      </c>
      <c r="M92" s="66"/>
      <c r="N92" s="66"/>
      <c r="O92" s="66"/>
      <c r="P92" s="66"/>
      <c r="Q92" s="59"/>
    </row>
    <row r="93" spans="1:32" ht="15.75" x14ac:dyDescent="0.2">
      <c r="A93" s="36"/>
      <c r="B93" s="254">
        <v>294</v>
      </c>
      <c r="C93" s="309"/>
      <c r="D93" s="309"/>
      <c r="E93" s="309"/>
      <c r="F93" s="309"/>
      <c r="G93" s="309"/>
      <c r="H93" s="309"/>
      <c r="I93" s="309"/>
      <c r="J93" s="309"/>
      <c r="K93" s="309"/>
      <c r="L93" s="66">
        <f t="shared" si="22"/>
        <v>0</v>
      </c>
      <c r="M93" s="66"/>
      <c r="N93" s="66"/>
      <c r="O93" s="66"/>
      <c r="P93" s="66"/>
      <c r="Q93" s="59"/>
    </row>
    <row r="94" spans="1:32" ht="15.75" x14ac:dyDescent="0.2">
      <c r="A94" s="36"/>
      <c r="B94" s="254">
        <v>295</v>
      </c>
      <c r="C94" s="309"/>
      <c r="D94" s="309"/>
      <c r="E94" s="309"/>
      <c r="F94" s="309"/>
      <c r="G94" s="309"/>
      <c r="H94" s="309"/>
      <c r="I94" s="309"/>
      <c r="J94" s="309"/>
      <c r="K94" s="309"/>
      <c r="L94" s="66">
        <f t="shared" si="22"/>
        <v>0</v>
      </c>
      <c r="M94" s="66"/>
      <c r="N94" s="66"/>
      <c r="O94" s="66"/>
      <c r="P94" s="144"/>
      <c r="Q94" s="59"/>
    </row>
    <row r="95" spans="1:32" ht="15.75" x14ac:dyDescent="0.2">
      <c r="A95" s="36"/>
      <c r="B95" s="252">
        <v>296</v>
      </c>
      <c r="C95" s="253"/>
      <c r="D95" s="253"/>
      <c r="E95" s="253"/>
      <c r="F95" s="253"/>
      <c r="G95" s="253"/>
      <c r="H95" s="253"/>
      <c r="I95" s="253"/>
      <c r="J95" s="254"/>
      <c r="K95" s="111"/>
      <c r="L95" s="66">
        <f t="shared" si="22"/>
        <v>0</v>
      </c>
      <c r="M95" s="66"/>
      <c r="N95" s="66"/>
      <c r="O95" s="66"/>
      <c r="P95" s="66"/>
      <c r="Q95" s="59"/>
    </row>
    <row r="96" spans="1:32" ht="15.75" x14ac:dyDescent="0.2">
      <c r="A96" s="36"/>
      <c r="B96" s="252">
        <v>297</v>
      </c>
      <c r="C96" s="253"/>
      <c r="D96" s="253"/>
      <c r="E96" s="253"/>
      <c r="F96" s="253"/>
      <c r="G96" s="253"/>
      <c r="H96" s="253"/>
      <c r="I96" s="253"/>
      <c r="J96" s="254"/>
      <c r="K96" s="111"/>
      <c r="L96" s="66">
        <f t="shared" si="22"/>
        <v>0</v>
      </c>
      <c r="M96" s="66"/>
      <c r="N96" s="66"/>
      <c r="O96" s="66"/>
      <c r="P96" s="66"/>
      <c r="Q96" s="59"/>
    </row>
    <row r="97" spans="1:22" ht="15.75" x14ac:dyDescent="0.2">
      <c r="A97" s="36"/>
      <c r="B97" s="252">
        <v>298</v>
      </c>
      <c r="C97" s="253"/>
      <c r="D97" s="253"/>
      <c r="E97" s="253"/>
      <c r="F97" s="253"/>
      <c r="G97" s="253"/>
      <c r="H97" s="253"/>
      <c r="I97" s="253"/>
      <c r="J97" s="254"/>
      <c r="K97" s="111"/>
      <c r="L97" s="66">
        <f t="shared" si="22"/>
        <v>0</v>
      </c>
      <c r="M97" s="66"/>
      <c r="N97" s="66"/>
      <c r="O97" s="66"/>
      <c r="P97" s="66"/>
      <c r="Q97" s="59"/>
    </row>
    <row r="98" spans="1:22" ht="15.75" x14ac:dyDescent="0.2">
      <c r="A98" s="36"/>
      <c r="B98" s="252">
        <v>299</v>
      </c>
      <c r="C98" s="253"/>
      <c r="D98" s="253"/>
      <c r="E98" s="253"/>
      <c r="F98" s="253"/>
      <c r="G98" s="253"/>
      <c r="H98" s="253"/>
      <c r="I98" s="253"/>
      <c r="J98" s="254"/>
      <c r="K98" s="111"/>
      <c r="L98" s="66">
        <f t="shared" si="22"/>
        <v>0</v>
      </c>
      <c r="M98" s="66"/>
      <c r="N98" s="66"/>
      <c r="O98" s="66"/>
      <c r="P98" s="66"/>
      <c r="Q98" s="59"/>
    </row>
    <row r="99" spans="1:22" ht="18.75" x14ac:dyDescent="0.2">
      <c r="A99" s="30">
        <v>850</v>
      </c>
      <c r="B99" s="328" t="s">
        <v>200</v>
      </c>
      <c r="C99" s="326"/>
      <c r="D99" s="326"/>
      <c r="E99" s="326"/>
      <c r="F99" s="326"/>
      <c r="G99" s="326"/>
      <c r="H99" s="326"/>
      <c r="I99" s="326"/>
      <c r="J99" s="326"/>
      <c r="K99" s="329"/>
      <c r="L99" s="66">
        <f>M99+O99+P99</f>
        <v>184493.3</v>
      </c>
      <c r="M99" s="118">
        <f>M100+M103+M107</f>
        <v>179143</v>
      </c>
      <c r="N99" s="118">
        <f t="shared" ref="N99:Q99" si="26">N100+N103+N107</f>
        <v>0</v>
      </c>
      <c r="O99" s="118">
        <f t="shared" si="26"/>
        <v>0</v>
      </c>
      <c r="P99" s="118">
        <f t="shared" si="26"/>
        <v>5350.3</v>
      </c>
      <c r="Q99" s="118">
        <f t="shared" si="26"/>
        <v>0</v>
      </c>
      <c r="V99" s="29"/>
    </row>
    <row r="100" spans="1:22" ht="20.25" customHeight="1" x14ac:dyDescent="0.2">
      <c r="A100" s="30">
        <v>851</v>
      </c>
      <c r="B100" s="75">
        <v>291</v>
      </c>
      <c r="C100" s="309" t="s">
        <v>202</v>
      </c>
      <c r="D100" s="309"/>
      <c r="E100" s="309"/>
      <c r="F100" s="309"/>
      <c r="G100" s="309"/>
      <c r="H100" s="309"/>
      <c r="I100" s="309"/>
      <c r="J100" s="309"/>
      <c r="K100" s="309"/>
      <c r="L100" s="66">
        <f t="shared" si="22"/>
        <v>183493.3</v>
      </c>
      <c r="M100" s="123">
        <f>SUM(M101:M102)</f>
        <v>179143</v>
      </c>
      <c r="N100" s="123">
        <f t="shared" ref="N100:Q100" si="27">SUM(N101:N102)</f>
        <v>0</v>
      </c>
      <c r="O100" s="123">
        <f t="shared" si="27"/>
        <v>0</v>
      </c>
      <c r="P100" s="123">
        <f t="shared" si="27"/>
        <v>4350.3</v>
      </c>
      <c r="Q100" s="123">
        <f t="shared" si="27"/>
        <v>0</v>
      </c>
      <c r="S100" s="74"/>
      <c r="T100" s="29"/>
      <c r="U100" s="29"/>
    </row>
    <row r="101" spans="1:22" ht="15.75" x14ac:dyDescent="0.2">
      <c r="A101" s="36"/>
      <c r="B101" s="264" t="s">
        <v>203</v>
      </c>
      <c r="C101" s="327"/>
      <c r="D101" s="327"/>
      <c r="E101" s="327"/>
      <c r="F101" s="327"/>
      <c r="G101" s="327"/>
      <c r="H101" s="327"/>
      <c r="I101" s="327"/>
      <c r="J101" s="327"/>
      <c r="K101" s="327"/>
      <c r="L101" s="66">
        <f t="shared" si="22"/>
        <v>183493.3</v>
      </c>
      <c r="M101" s="199">
        <v>179143</v>
      </c>
      <c r="N101" s="83"/>
      <c r="O101" s="64"/>
      <c r="P101" s="199">
        <v>4350.3</v>
      </c>
      <c r="Q101" s="60"/>
      <c r="T101" s="23">
        <v>252715</v>
      </c>
      <c r="U101" s="29">
        <f t="shared" ref="U101:U107" si="28">M101+S101+T101</f>
        <v>431858</v>
      </c>
    </row>
    <row r="102" spans="1:22" ht="15.75" x14ac:dyDescent="0.2">
      <c r="A102" s="36"/>
      <c r="B102" s="264" t="s">
        <v>204</v>
      </c>
      <c r="C102" s="327"/>
      <c r="D102" s="327"/>
      <c r="E102" s="327"/>
      <c r="F102" s="327"/>
      <c r="G102" s="327"/>
      <c r="H102" s="327"/>
      <c r="I102" s="327"/>
      <c r="J102" s="327"/>
      <c r="K102" s="327"/>
      <c r="L102" s="66">
        <f t="shared" si="22"/>
        <v>0</v>
      </c>
      <c r="M102" s="64"/>
      <c r="N102" s="64"/>
      <c r="O102" s="64"/>
      <c r="P102" s="64"/>
      <c r="Q102" s="60"/>
      <c r="T102" s="23">
        <v>2365</v>
      </c>
      <c r="U102" s="29">
        <f t="shared" si="28"/>
        <v>2365</v>
      </c>
    </row>
    <row r="103" spans="1:22" ht="21" customHeight="1" x14ac:dyDescent="0.2">
      <c r="A103" s="30">
        <v>852</v>
      </c>
      <c r="B103" s="75">
        <v>291</v>
      </c>
      <c r="C103" s="309" t="s">
        <v>205</v>
      </c>
      <c r="D103" s="309"/>
      <c r="E103" s="309"/>
      <c r="F103" s="309"/>
      <c r="G103" s="309"/>
      <c r="H103" s="309"/>
      <c r="I103" s="309"/>
      <c r="J103" s="309"/>
      <c r="K103" s="309"/>
      <c r="L103" s="66">
        <f t="shared" si="22"/>
        <v>0</v>
      </c>
      <c r="M103" s="123">
        <f>SUM(M104:M105)</f>
        <v>0</v>
      </c>
      <c r="N103" s="123">
        <f t="shared" ref="N103:Q103" si="29">SUM(N104:N105)</f>
        <v>0</v>
      </c>
      <c r="O103" s="123">
        <f t="shared" si="29"/>
        <v>0</v>
      </c>
      <c r="P103" s="123">
        <f t="shared" si="29"/>
        <v>0</v>
      </c>
      <c r="Q103" s="123">
        <f t="shared" si="29"/>
        <v>0</v>
      </c>
      <c r="U103" s="29"/>
    </row>
    <row r="104" spans="1:22" ht="18.75" customHeight="1" x14ac:dyDescent="0.2">
      <c r="A104" s="36"/>
      <c r="B104" s="264" t="s">
        <v>206</v>
      </c>
      <c r="C104" s="327"/>
      <c r="D104" s="327"/>
      <c r="E104" s="327"/>
      <c r="F104" s="327"/>
      <c r="G104" s="327"/>
      <c r="H104" s="327"/>
      <c r="I104" s="327"/>
      <c r="J104" s="327"/>
      <c r="K104" s="327"/>
      <c r="L104" s="66">
        <f t="shared" si="22"/>
        <v>0</v>
      </c>
      <c r="M104" s="64"/>
      <c r="N104" s="64"/>
      <c r="O104" s="64"/>
      <c r="P104" s="64"/>
      <c r="Q104" s="60"/>
      <c r="S104" s="23">
        <v>23651</v>
      </c>
      <c r="T104" s="23">
        <v>155803</v>
      </c>
      <c r="U104" s="29">
        <f t="shared" si="28"/>
        <v>179454</v>
      </c>
    </row>
    <row r="105" spans="1:22" ht="28.5" customHeight="1" x14ac:dyDescent="0.2">
      <c r="A105" s="36"/>
      <c r="B105" s="264" t="s">
        <v>207</v>
      </c>
      <c r="C105" s="327"/>
      <c r="D105" s="327"/>
      <c r="E105" s="327"/>
      <c r="F105" s="327"/>
      <c r="G105" s="327"/>
      <c r="H105" s="327"/>
      <c r="I105" s="327"/>
      <c r="J105" s="327"/>
      <c r="K105" s="327"/>
      <c r="L105" s="66">
        <f t="shared" si="22"/>
        <v>0</v>
      </c>
      <c r="M105" s="64"/>
      <c r="N105" s="64"/>
      <c r="O105" s="64"/>
      <c r="P105" s="64"/>
      <c r="Q105" s="60"/>
      <c r="U105" s="29"/>
    </row>
    <row r="106" spans="1:22" ht="18" customHeight="1" x14ac:dyDescent="0.2">
      <c r="A106" s="36"/>
      <c r="B106" s="262"/>
      <c r="C106" s="330"/>
      <c r="D106" s="330"/>
      <c r="E106" s="330"/>
      <c r="F106" s="330"/>
      <c r="G106" s="330"/>
      <c r="H106" s="330"/>
      <c r="I106" s="330"/>
      <c r="J106" s="330"/>
      <c r="K106" s="331"/>
      <c r="L106" s="66"/>
      <c r="M106" s="64"/>
      <c r="N106" s="64"/>
      <c r="O106" s="64"/>
      <c r="P106" s="64"/>
      <c r="Q106" s="60"/>
      <c r="U106" s="29"/>
    </row>
    <row r="107" spans="1:22" ht="18.75" x14ac:dyDescent="0.2">
      <c r="A107" s="30">
        <v>853</v>
      </c>
      <c r="B107" s="38" t="s">
        <v>197</v>
      </c>
      <c r="C107" s="288" t="s">
        <v>201</v>
      </c>
      <c r="D107" s="288"/>
      <c r="E107" s="288"/>
      <c r="F107" s="288"/>
      <c r="G107" s="288"/>
      <c r="H107" s="288"/>
      <c r="I107" s="288"/>
      <c r="J107" s="288"/>
      <c r="K107" s="288"/>
      <c r="L107" s="66">
        <f t="shared" si="22"/>
        <v>1000</v>
      </c>
      <c r="M107" s="123">
        <f>SUM(M108:M116)</f>
        <v>0</v>
      </c>
      <c r="N107" s="123">
        <f t="shared" ref="N107:Q107" si="30">SUM(N108:N116)</f>
        <v>0</v>
      </c>
      <c r="O107" s="123">
        <f t="shared" si="30"/>
        <v>0</v>
      </c>
      <c r="P107" s="123">
        <f t="shared" si="30"/>
        <v>1000</v>
      </c>
      <c r="Q107" s="123">
        <f t="shared" si="30"/>
        <v>0</v>
      </c>
      <c r="S107" s="23">
        <v>10347</v>
      </c>
      <c r="T107" s="23">
        <v>639</v>
      </c>
      <c r="U107" s="29">
        <f t="shared" si="28"/>
        <v>10986</v>
      </c>
    </row>
    <row r="108" spans="1:22" ht="15.75" x14ac:dyDescent="0.2">
      <c r="A108" s="36"/>
      <c r="B108" s="254">
        <v>291</v>
      </c>
      <c r="C108" s="309"/>
      <c r="D108" s="309"/>
      <c r="E108" s="309"/>
      <c r="F108" s="309"/>
      <c r="G108" s="309"/>
      <c r="H108" s="309"/>
      <c r="I108" s="309"/>
      <c r="J108" s="309"/>
      <c r="K108" s="309"/>
      <c r="L108" s="66">
        <f t="shared" si="22"/>
        <v>0</v>
      </c>
      <c r="M108" s="64"/>
      <c r="N108" s="64"/>
      <c r="O108" s="64"/>
      <c r="P108" s="64"/>
      <c r="Q108" s="60"/>
    </row>
    <row r="109" spans="1:22" ht="15.75" x14ac:dyDescent="0.2">
      <c r="A109" s="36"/>
      <c r="B109" s="252">
        <v>292</v>
      </c>
      <c r="C109" s="253"/>
      <c r="D109" s="253"/>
      <c r="E109" s="253"/>
      <c r="F109" s="253"/>
      <c r="G109" s="253"/>
      <c r="H109" s="253"/>
      <c r="I109" s="253"/>
      <c r="J109" s="253"/>
      <c r="K109" s="254"/>
      <c r="L109" s="66">
        <f t="shared" si="22"/>
        <v>0</v>
      </c>
      <c r="M109" s="64"/>
      <c r="N109" s="64"/>
      <c r="O109" s="64"/>
      <c r="P109" s="196"/>
      <c r="Q109" s="60"/>
    </row>
    <row r="110" spans="1:22" ht="15.75" x14ac:dyDescent="0.2">
      <c r="A110" s="36"/>
      <c r="B110" s="252">
        <v>293</v>
      </c>
      <c r="C110" s="253"/>
      <c r="D110" s="253"/>
      <c r="E110" s="253"/>
      <c r="F110" s="253"/>
      <c r="G110" s="253"/>
      <c r="H110" s="253"/>
      <c r="I110" s="253"/>
      <c r="J110" s="253"/>
      <c r="K110" s="254"/>
      <c r="L110" s="66">
        <f t="shared" si="22"/>
        <v>1000</v>
      </c>
      <c r="M110" s="64"/>
      <c r="N110" s="64"/>
      <c r="O110" s="64"/>
      <c r="P110" s="195">
        <v>1000</v>
      </c>
      <c r="Q110" s="60"/>
    </row>
    <row r="111" spans="1:22" ht="15.75" x14ac:dyDescent="0.2">
      <c r="A111" s="36"/>
      <c r="B111" s="254">
        <v>294</v>
      </c>
      <c r="C111" s="309"/>
      <c r="D111" s="309"/>
      <c r="E111" s="309"/>
      <c r="F111" s="309"/>
      <c r="G111" s="309"/>
      <c r="H111" s="309"/>
      <c r="I111" s="309"/>
      <c r="J111" s="309"/>
      <c r="K111" s="309"/>
      <c r="L111" s="66">
        <f t="shared" si="22"/>
        <v>0</v>
      </c>
      <c r="M111" s="66"/>
      <c r="N111" s="66"/>
      <c r="O111" s="64"/>
      <c r="P111" s="64"/>
      <c r="Q111" s="60"/>
    </row>
    <row r="112" spans="1:22" ht="15.75" x14ac:dyDescent="0.2">
      <c r="A112" s="36"/>
      <c r="B112" s="254">
        <v>295</v>
      </c>
      <c r="C112" s="309"/>
      <c r="D112" s="309"/>
      <c r="E112" s="309"/>
      <c r="F112" s="309"/>
      <c r="G112" s="309"/>
      <c r="H112" s="309"/>
      <c r="I112" s="309"/>
      <c r="J112" s="309"/>
      <c r="K112" s="309"/>
      <c r="L112" s="66">
        <f t="shared" si="22"/>
        <v>0</v>
      </c>
      <c r="M112" s="66"/>
      <c r="N112" s="66"/>
      <c r="O112" s="64"/>
      <c r="P112" s="64"/>
      <c r="Q112" s="60"/>
    </row>
    <row r="113" spans="1:20" ht="15.75" x14ac:dyDescent="0.2">
      <c r="A113" s="36"/>
      <c r="B113" s="252">
        <v>296</v>
      </c>
      <c r="C113" s="253"/>
      <c r="D113" s="253"/>
      <c r="E113" s="253"/>
      <c r="F113" s="253"/>
      <c r="G113" s="253"/>
      <c r="H113" s="253"/>
      <c r="I113" s="253"/>
      <c r="J113" s="254"/>
      <c r="K113" s="95"/>
      <c r="L113" s="66">
        <f t="shared" si="22"/>
        <v>0</v>
      </c>
      <c r="M113" s="66"/>
      <c r="N113" s="66"/>
      <c r="O113" s="96"/>
      <c r="P113" s="96"/>
      <c r="Q113" s="96"/>
    </row>
    <row r="114" spans="1:20" ht="15.75" x14ac:dyDescent="0.2">
      <c r="A114" s="36"/>
      <c r="B114" s="252">
        <v>297</v>
      </c>
      <c r="C114" s="253"/>
      <c r="D114" s="253"/>
      <c r="E114" s="253"/>
      <c r="F114" s="253"/>
      <c r="G114" s="253"/>
      <c r="H114" s="253"/>
      <c r="I114" s="253"/>
      <c r="J114" s="254"/>
      <c r="K114" s="95"/>
      <c r="L114" s="66">
        <f t="shared" si="22"/>
        <v>0</v>
      </c>
      <c r="M114" s="66"/>
      <c r="N114" s="66"/>
      <c r="O114" s="96"/>
      <c r="P114" s="196"/>
      <c r="Q114" s="96"/>
    </row>
    <row r="115" spans="1:20" ht="15.75" x14ac:dyDescent="0.2">
      <c r="A115" s="36"/>
      <c r="B115" s="252">
        <v>298</v>
      </c>
      <c r="C115" s="253"/>
      <c r="D115" s="253"/>
      <c r="E115" s="253"/>
      <c r="F115" s="253"/>
      <c r="G115" s="253"/>
      <c r="H115" s="253"/>
      <c r="I115" s="253"/>
      <c r="J115" s="254"/>
      <c r="K115" s="95"/>
      <c r="L115" s="66">
        <f t="shared" si="22"/>
        <v>0</v>
      </c>
      <c r="M115" s="66"/>
      <c r="N115" s="66"/>
      <c r="O115" s="96"/>
      <c r="P115" s="96"/>
      <c r="Q115" s="96"/>
    </row>
    <row r="116" spans="1:20" ht="15.75" x14ac:dyDescent="0.2">
      <c r="A116" s="36"/>
      <c r="B116" s="252">
        <v>299</v>
      </c>
      <c r="C116" s="253"/>
      <c r="D116" s="253"/>
      <c r="E116" s="253"/>
      <c r="F116" s="253"/>
      <c r="G116" s="253"/>
      <c r="H116" s="253"/>
      <c r="I116" s="253"/>
      <c r="J116" s="254"/>
      <c r="K116" s="95"/>
      <c r="L116" s="66">
        <f t="shared" si="22"/>
        <v>0</v>
      </c>
      <c r="M116" s="66"/>
      <c r="N116" s="66"/>
      <c r="O116" s="96"/>
      <c r="P116" s="96"/>
      <c r="Q116" s="96"/>
    </row>
    <row r="117" spans="1:20" ht="18.75" x14ac:dyDescent="0.2">
      <c r="A117" s="36"/>
      <c r="B117" s="38">
        <v>300</v>
      </c>
      <c r="C117" s="288" t="s">
        <v>208</v>
      </c>
      <c r="D117" s="288"/>
      <c r="E117" s="288"/>
      <c r="F117" s="288"/>
      <c r="G117" s="288"/>
      <c r="H117" s="288"/>
      <c r="I117" s="288"/>
      <c r="J117" s="288"/>
      <c r="K117" s="288"/>
      <c r="L117" s="66">
        <f t="shared" si="22"/>
        <v>248431.72</v>
      </c>
      <c r="M117" s="118">
        <f>M118+M128</f>
        <v>18845.5</v>
      </c>
      <c r="N117" s="118">
        <f>N118+N128</f>
        <v>0</v>
      </c>
      <c r="O117" s="118">
        <f>O118+O128</f>
        <v>0</v>
      </c>
      <c r="P117" s="118">
        <f>P118+P128</f>
        <v>229586.22</v>
      </c>
      <c r="Q117" s="118">
        <f>Q118+Q128</f>
        <v>29730.22</v>
      </c>
      <c r="T117" s="29"/>
    </row>
    <row r="118" spans="1:20" ht="15.75" x14ac:dyDescent="0.2">
      <c r="A118" s="30">
        <v>244</v>
      </c>
      <c r="B118" s="61">
        <v>310</v>
      </c>
      <c r="C118" s="309" t="s">
        <v>209</v>
      </c>
      <c r="D118" s="309"/>
      <c r="E118" s="309"/>
      <c r="F118" s="309"/>
      <c r="G118" s="309"/>
      <c r="H118" s="309"/>
      <c r="I118" s="309"/>
      <c r="J118" s="309"/>
      <c r="K118" s="309"/>
      <c r="L118" s="66">
        <f t="shared" si="22"/>
        <v>57920</v>
      </c>
      <c r="M118" s="118">
        <f>SUM(M121:M127)</f>
        <v>7920</v>
      </c>
      <c r="N118" s="118">
        <f t="shared" ref="N118:Q118" si="31">SUM(N121:N126)</f>
        <v>0</v>
      </c>
      <c r="O118" s="118">
        <f t="shared" si="31"/>
        <v>0</v>
      </c>
      <c r="P118" s="118">
        <f>SUM(P121:P127)</f>
        <v>50000</v>
      </c>
      <c r="Q118" s="118">
        <f t="shared" si="31"/>
        <v>0</v>
      </c>
      <c r="T118" s="29"/>
    </row>
    <row r="119" spans="1:20" ht="15.75" hidden="1" customHeight="1" x14ac:dyDescent="0.2">
      <c r="A119" s="36"/>
      <c r="B119" s="250"/>
      <c r="C119" s="251"/>
      <c r="D119" s="251"/>
      <c r="E119" s="251"/>
      <c r="F119" s="251"/>
      <c r="G119" s="251"/>
      <c r="H119" s="251"/>
      <c r="I119" s="251"/>
      <c r="J119" s="251"/>
      <c r="K119" s="251"/>
      <c r="L119" s="66">
        <f t="shared" si="22"/>
        <v>0</v>
      </c>
      <c r="M119" s="123"/>
      <c r="N119" s="123"/>
      <c r="O119" s="123"/>
      <c r="P119" s="123"/>
      <c r="Q119" s="124"/>
    </row>
    <row r="120" spans="1:20" ht="15.75" hidden="1" customHeight="1" x14ac:dyDescent="0.2">
      <c r="A120" s="36"/>
      <c r="B120" s="250"/>
      <c r="C120" s="251"/>
      <c r="D120" s="251"/>
      <c r="E120" s="251"/>
      <c r="F120" s="251"/>
      <c r="G120" s="251"/>
      <c r="H120" s="251"/>
      <c r="I120" s="251"/>
      <c r="J120" s="251"/>
      <c r="K120" s="251"/>
      <c r="L120" s="66">
        <f t="shared" si="22"/>
        <v>0</v>
      </c>
      <c r="M120" s="123"/>
      <c r="N120" s="123"/>
      <c r="O120" s="123"/>
      <c r="P120" s="123"/>
      <c r="Q120" s="124"/>
    </row>
    <row r="121" spans="1:20" ht="15.75" x14ac:dyDescent="0.2">
      <c r="A121" s="36"/>
      <c r="B121" s="264" t="s">
        <v>329</v>
      </c>
      <c r="C121" s="327"/>
      <c r="D121" s="327"/>
      <c r="E121" s="327"/>
      <c r="F121" s="327"/>
      <c r="G121" s="327"/>
      <c r="H121" s="327"/>
      <c r="I121" s="327"/>
      <c r="J121" s="327"/>
      <c r="K121" s="327"/>
      <c r="L121" s="66">
        <f>M121+O121+P121</f>
        <v>7920</v>
      </c>
      <c r="M121" s="207">
        <v>7920</v>
      </c>
      <c r="N121" s="139"/>
      <c r="O121" s="139"/>
      <c r="P121" s="207"/>
      <c r="Q121" s="60"/>
    </row>
    <row r="122" spans="1:20" ht="15.75" hidden="1" x14ac:dyDescent="0.2">
      <c r="A122" s="36"/>
      <c r="B122" s="250"/>
      <c r="C122" s="251"/>
      <c r="D122" s="251"/>
      <c r="E122" s="251"/>
      <c r="F122" s="251"/>
      <c r="G122" s="251"/>
      <c r="H122" s="251"/>
      <c r="I122" s="251"/>
      <c r="J122" s="251"/>
      <c r="K122" s="251"/>
      <c r="L122" s="66">
        <f t="shared" si="22"/>
        <v>0</v>
      </c>
      <c r="M122" s="64"/>
      <c r="N122" s="64"/>
      <c r="O122" s="64"/>
      <c r="P122" s="64"/>
      <c r="Q122" s="60"/>
    </row>
    <row r="123" spans="1:20" ht="15.75" hidden="1" x14ac:dyDescent="0.2">
      <c r="A123" s="36"/>
      <c r="B123" s="250"/>
      <c r="C123" s="251"/>
      <c r="D123" s="251"/>
      <c r="E123" s="251"/>
      <c r="F123" s="251"/>
      <c r="G123" s="251"/>
      <c r="H123" s="251"/>
      <c r="I123" s="251"/>
      <c r="J123" s="251"/>
      <c r="K123" s="251"/>
      <c r="L123" s="66">
        <f t="shared" si="22"/>
        <v>0</v>
      </c>
      <c r="M123" s="64"/>
      <c r="N123" s="64"/>
      <c r="O123" s="64"/>
      <c r="P123" s="64"/>
      <c r="Q123" s="60"/>
    </row>
    <row r="124" spans="1:20" ht="15.75" hidden="1" x14ac:dyDescent="0.2">
      <c r="A124" s="36"/>
      <c r="B124" s="250"/>
      <c r="C124" s="251"/>
      <c r="D124" s="251"/>
      <c r="E124" s="251"/>
      <c r="F124" s="251"/>
      <c r="G124" s="251"/>
      <c r="H124" s="251"/>
      <c r="I124" s="251"/>
      <c r="J124" s="251"/>
      <c r="K124" s="251"/>
      <c r="L124" s="66">
        <f t="shared" si="22"/>
        <v>0</v>
      </c>
      <c r="M124" s="64"/>
      <c r="N124" s="64"/>
      <c r="O124" s="64"/>
      <c r="P124" s="64"/>
      <c r="Q124" s="60"/>
    </row>
    <row r="125" spans="1:20" ht="15.75" hidden="1" x14ac:dyDescent="0.2">
      <c r="A125" s="36"/>
      <c r="B125" s="250"/>
      <c r="C125" s="251"/>
      <c r="D125" s="251"/>
      <c r="E125" s="251"/>
      <c r="F125" s="251"/>
      <c r="G125" s="251"/>
      <c r="H125" s="251"/>
      <c r="I125" s="251"/>
      <c r="J125" s="251"/>
      <c r="K125" s="251"/>
      <c r="L125" s="66">
        <f t="shared" si="22"/>
        <v>0</v>
      </c>
      <c r="M125" s="64"/>
      <c r="N125" s="64"/>
      <c r="O125" s="64"/>
      <c r="P125" s="64"/>
      <c r="Q125" s="60"/>
    </row>
    <row r="126" spans="1:20" ht="21" hidden="1" customHeight="1" x14ac:dyDescent="0.2">
      <c r="A126" s="36"/>
      <c r="B126" s="244"/>
      <c r="C126" s="245"/>
      <c r="D126" s="245"/>
      <c r="E126" s="245"/>
      <c r="F126" s="245"/>
      <c r="G126" s="245"/>
      <c r="H126" s="245"/>
      <c r="I126" s="245"/>
      <c r="J126" s="245"/>
      <c r="K126" s="246"/>
      <c r="L126" s="66">
        <f t="shared" ref="L126:L133" si="32">M126+O126+P126</f>
        <v>0</v>
      </c>
      <c r="M126" s="64"/>
      <c r="N126" s="64"/>
      <c r="O126" s="64"/>
      <c r="P126" s="64"/>
      <c r="Q126" s="60"/>
    </row>
    <row r="127" spans="1:20" ht="13.5" customHeight="1" x14ac:dyDescent="0.2">
      <c r="A127" s="36"/>
      <c r="B127" s="238" t="s">
        <v>331</v>
      </c>
      <c r="C127" s="239"/>
      <c r="D127" s="239"/>
      <c r="E127" s="239"/>
      <c r="F127" s="239"/>
      <c r="G127" s="239"/>
      <c r="H127" s="239"/>
      <c r="I127" s="239"/>
      <c r="J127" s="239"/>
      <c r="K127" s="204"/>
      <c r="L127" s="66">
        <f>M127+O127+P127</f>
        <v>50000</v>
      </c>
      <c r="M127" s="207"/>
      <c r="N127" s="207"/>
      <c r="O127" s="207"/>
      <c r="P127" s="207">
        <v>50000</v>
      </c>
      <c r="Q127" s="103"/>
    </row>
    <row r="128" spans="1:20" ht="15.75" x14ac:dyDescent="0.2">
      <c r="A128" s="36"/>
      <c r="B128" s="61">
        <v>340</v>
      </c>
      <c r="C128" s="309" t="s">
        <v>210</v>
      </c>
      <c r="D128" s="309"/>
      <c r="E128" s="309"/>
      <c r="F128" s="309"/>
      <c r="G128" s="309"/>
      <c r="H128" s="309"/>
      <c r="I128" s="309"/>
      <c r="J128" s="309"/>
      <c r="K128" s="309"/>
      <c r="L128" s="66">
        <f t="shared" si="32"/>
        <v>190511.72</v>
      </c>
      <c r="M128" s="118">
        <f>M129+M131+M133+M139+M142+M145+M157</f>
        <v>10925.5</v>
      </c>
      <c r="N128" s="118">
        <f t="shared" ref="N128:Q128" si="33">N129+N131+N133+N139+N142+N145+N157</f>
        <v>0</v>
      </c>
      <c r="O128" s="118">
        <f t="shared" si="33"/>
        <v>0</v>
      </c>
      <c r="P128" s="118">
        <f>P129+P131+P133+P139+P142+P145+P157+P156</f>
        <v>179586.22</v>
      </c>
      <c r="Q128" s="118">
        <f t="shared" si="33"/>
        <v>29730.22</v>
      </c>
      <c r="T128" s="29"/>
    </row>
    <row r="129" spans="1:20" ht="15.75" x14ac:dyDescent="0.2">
      <c r="A129" s="85">
        <v>244</v>
      </c>
      <c r="B129" s="81">
        <v>341</v>
      </c>
      <c r="C129" s="252" t="s">
        <v>229</v>
      </c>
      <c r="D129" s="253"/>
      <c r="E129" s="253"/>
      <c r="F129" s="253"/>
      <c r="G129" s="253"/>
      <c r="H129" s="253"/>
      <c r="I129" s="253"/>
      <c r="J129" s="253"/>
      <c r="K129" s="82"/>
      <c r="L129" s="66">
        <f t="shared" si="32"/>
        <v>0</v>
      </c>
      <c r="M129" s="123">
        <f>M130</f>
        <v>0</v>
      </c>
      <c r="N129" s="123">
        <f t="shared" ref="N129:Q129" si="34">N130</f>
        <v>0</v>
      </c>
      <c r="O129" s="123">
        <f t="shared" si="34"/>
        <v>0</v>
      </c>
      <c r="P129" s="123">
        <f t="shared" si="34"/>
        <v>0</v>
      </c>
      <c r="Q129" s="123">
        <f t="shared" si="34"/>
        <v>0</v>
      </c>
      <c r="T129" s="29"/>
    </row>
    <row r="130" spans="1:20" ht="15.75" x14ac:dyDescent="0.2">
      <c r="A130" s="85"/>
      <c r="B130" s="238"/>
      <c r="C130" s="239"/>
      <c r="D130" s="239"/>
      <c r="E130" s="239"/>
      <c r="F130" s="239"/>
      <c r="G130" s="239"/>
      <c r="H130" s="239"/>
      <c r="I130" s="239"/>
      <c r="J130" s="239"/>
      <c r="K130" s="109"/>
      <c r="L130" s="66"/>
      <c r="M130" s="66"/>
      <c r="N130" s="66"/>
      <c r="O130" s="66"/>
      <c r="P130" s="195"/>
      <c r="Q130" s="60"/>
      <c r="T130" s="29"/>
    </row>
    <row r="131" spans="1:20" ht="15.75" x14ac:dyDescent="0.2">
      <c r="A131" s="85">
        <v>244</v>
      </c>
      <c r="B131" s="81">
        <v>342</v>
      </c>
      <c r="C131" s="252" t="s">
        <v>230</v>
      </c>
      <c r="D131" s="253"/>
      <c r="E131" s="253"/>
      <c r="F131" s="253"/>
      <c r="G131" s="253"/>
      <c r="H131" s="253"/>
      <c r="I131" s="253"/>
      <c r="J131" s="253"/>
      <c r="K131" s="82"/>
      <c r="L131" s="66">
        <f>M131+O131+P131</f>
        <v>0</v>
      </c>
      <c r="M131" s="123">
        <f>M132</f>
        <v>0</v>
      </c>
      <c r="N131" s="123">
        <f t="shared" ref="N131:Q131" si="35">N132</f>
        <v>0</v>
      </c>
      <c r="O131" s="123">
        <f t="shared" si="35"/>
        <v>0</v>
      </c>
      <c r="P131" s="123">
        <f t="shared" si="35"/>
        <v>0</v>
      </c>
      <c r="Q131" s="123">
        <f t="shared" si="35"/>
        <v>0</v>
      </c>
      <c r="T131" s="29"/>
    </row>
    <row r="132" spans="1:20" ht="15.75" x14ac:dyDescent="0.2">
      <c r="A132" s="85"/>
      <c r="B132" s="238"/>
      <c r="C132" s="239"/>
      <c r="D132" s="239"/>
      <c r="E132" s="239"/>
      <c r="F132" s="239"/>
      <c r="G132" s="239"/>
      <c r="H132" s="239"/>
      <c r="I132" s="239"/>
      <c r="J132" s="239"/>
      <c r="K132" s="109"/>
      <c r="L132" s="66"/>
      <c r="M132" s="66"/>
      <c r="N132" s="66"/>
      <c r="O132" s="66"/>
      <c r="P132" s="66"/>
      <c r="Q132" s="103"/>
      <c r="T132" s="29"/>
    </row>
    <row r="133" spans="1:20" ht="15.75" customHeight="1" x14ac:dyDescent="0.2">
      <c r="A133" s="111">
        <v>244</v>
      </c>
      <c r="B133" s="110" t="s">
        <v>211</v>
      </c>
      <c r="C133" s="252" t="s">
        <v>212</v>
      </c>
      <c r="D133" s="253"/>
      <c r="E133" s="253"/>
      <c r="F133" s="253"/>
      <c r="G133" s="253"/>
      <c r="H133" s="253"/>
      <c r="I133" s="253"/>
      <c r="J133" s="253"/>
      <c r="K133" s="254"/>
      <c r="L133" s="66">
        <f t="shared" si="32"/>
        <v>0</v>
      </c>
      <c r="M133" s="123">
        <f>SUM(M135:M136)</f>
        <v>0</v>
      </c>
      <c r="N133" s="123">
        <f t="shared" ref="N133:Q133" si="36">SUM(N135:N136)</f>
        <v>0</v>
      </c>
      <c r="O133" s="123">
        <f t="shared" si="36"/>
        <v>0</v>
      </c>
      <c r="P133" s="123">
        <f t="shared" si="36"/>
        <v>0</v>
      </c>
      <c r="Q133" s="123">
        <f t="shared" si="36"/>
        <v>0</v>
      </c>
    </row>
    <row r="134" spans="1:20" ht="51" x14ac:dyDescent="0.2">
      <c r="A134" s="36"/>
      <c r="B134" s="76" t="s">
        <v>213</v>
      </c>
      <c r="C134" s="322" t="s">
        <v>214</v>
      </c>
      <c r="D134" s="322"/>
      <c r="E134" s="322"/>
      <c r="F134" s="322"/>
      <c r="G134" s="322"/>
      <c r="H134" s="322" t="s">
        <v>215</v>
      </c>
      <c r="I134" s="322"/>
      <c r="J134" s="322" t="s">
        <v>216</v>
      </c>
      <c r="K134" s="322"/>
      <c r="L134" s="323"/>
      <c r="M134" s="324"/>
      <c r="N134" s="324"/>
      <c r="O134" s="324"/>
      <c r="P134" s="324"/>
      <c r="Q134" s="325"/>
    </row>
    <row r="135" spans="1:20" ht="15.75" x14ac:dyDescent="0.2">
      <c r="A135" s="36"/>
      <c r="B135" s="76"/>
      <c r="C135" s="322"/>
      <c r="D135" s="322"/>
      <c r="E135" s="322"/>
      <c r="F135" s="322"/>
      <c r="G135" s="322"/>
      <c r="H135" s="322"/>
      <c r="I135" s="322"/>
      <c r="J135" s="322"/>
      <c r="K135" s="322"/>
      <c r="L135" s="66">
        <f>M135+O135+P135</f>
        <v>0</v>
      </c>
      <c r="M135" s="64"/>
      <c r="N135" s="64"/>
      <c r="O135" s="64"/>
      <c r="P135" s="64"/>
      <c r="Q135" s="60"/>
    </row>
    <row r="136" spans="1:20" ht="15.75" x14ac:dyDescent="0.2">
      <c r="A136" s="36"/>
      <c r="B136" s="30"/>
      <c r="C136" s="259"/>
      <c r="D136" s="260"/>
      <c r="E136" s="260"/>
      <c r="F136" s="260"/>
      <c r="G136" s="261"/>
      <c r="H136" s="259"/>
      <c r="I136" s="261"/>
      <c r="J136" s="259"/>
      <c r="K136" s="261"/>
      <c r="L136" s="66">
        <f t="shared" ref="L136:L162" si="37">M136+O136+P136</f>
        <v>0</v>
      </c>
      <c r="M136" s="64"/>
      <c r="N136" s="64"/>
      <c r="O136" s="64"/>
      <c r="P136" s="64"/>
      <c r="Q136" s="60"/>
    </row>
    <row r="137" spans="1:20" ht="15.75" hidden="1" customHeight="1" x14ac:dyDescent="0.2">
      <c r="A137" s="36"/>
      <c r="B137" s="76"/>
      <c r="C137" s="322"/>
      <c r="D137" s="322"/>
      <c r="E137" s="322"/>
      <c r="F137" s="322"/>
      <c r="G137" s="322"/>
      <c r="H137" s="322"/>
      <c r="I137" s="322"/>
      <c r="J137" s="322"/>
      <c r="K137" s="322"/>
      <c r="L137" s="66">
        <f t="shared" si="37"/>
        <v>0</v>
      </c>
      <c r="M137" s="64"/>
      <c r="N137" s="64"/>
      <c r="O137" s="64"/>
      <c r="P137" s="64"/>
      <c r="Q137" s="60"/>
    </row>
    <row r="138" spans="1:20" ht="11.25" hidden="1" customHeight="1" x14ac:dyDescent="0.2">
      <c r="A138" s="36"/>
      <c r="B138" s="76"/>
      <c r="C138" s="322"/>
      <c r="D138" s="322"/>
      <c r="E138" s="322"/>
      <c r="F138" s="322"/>
      <c r="G138" s="322"/>
      <c r="H138" s="322"/>
      <c r="I138" s="322"/>
      <c r="J138" s="322"/>
      <c r="K138" s="322"/>
      <c r="L138" s="66">
        <f t="shared" si="37"/>
        <v>0</v>
      </c>
      <c r="M138" s="64"/>
      <c r="N138" s="64"/>
      <c r="O138" s="64"/>
      <c r="P138" s="64"/>
      <c r="Q138" s="60"/>
    </row>
    <row r="139" spans="1:20" ht="19.5" customHeight="1" x14ac:dyDescent="0.2">
      <c r="A139" s="30">
        <v>244</v>
      </c>
      <c r="B139" s="69">
        <v>344</v>
      </c>
      <c r="C139" s="252" t="s">
        <v>217</v>
      </c>
      <c r="D139" s="253"/>
      <c r="E139" s="253"/>
      <c r="F139" s="253"/>
      <c r="G139" s="253"/>
      <c r="H139" s="253"/>
      <c r="I139" s="253"/>
      <c r="J139" s="253"/>
      <c r="K139" s="254"/>
      <c r="L139" s="66">
        <f t="shared" si="37"/>
        <v>20000</v>
      </c>
      <c r="M139" s="123">
        <f>M140</f>
        <v>0</v>
      </c>
      <c r="N139" s="123">
        <f t="shared" ref="N139:Q139" si="38">N140</f>
        <v>0</v>
      </c>
      <c r="O139" s="123">
        <f t="shared" si="38"/>
        <v>0</v>
      </c>
      <c r="P139" s="123">
        <f t="shared" si="38"/>
        <v>20000</v>
      </c>
      <c r="Q139" s="123">
        <f t="shared" si="38"/>
        <v>0</v>
      </c>
    </row>
    <row r="140" spans="1:20" ht="18.75" customHeight="1" x14ac:dyDescent="0.2">
      <c r="A140" s="30"/>
      <c r="B140" s="259"/>
      <c r="C140" s="260"/>
      <c r="D140" s="260"/>
      <c r="E140" s="260"/>
      <c r="F140" s="260"/>
      <c r="G140" s="260"/>
      <c r="H140" s="260"/>
      <c r="I140" s="260"/>
      <c r="J140" s="260"/>
      <c r="K140" s="261"/>
      <c r="L140" s="66">
        <f t="shared" si="37"/>
        <v>20000</v>
      </c>
      <c r="M140" s="195"/>
      <c r="N140" s="64"/>
      <c r="O140" s="64"/>
      <c r="P140" s="195">
        <v>20000</v>
      </c>
      <c r="Q140" s="60"/>
    </row>
    <row r="141" spans="1:20" ht="18.75" customHeight="1" x14ac:dyDescent="0.2">
      <c r="A141" s="30"/>
      <c r="B141" s="259"/>
      <c r="C141" s="260"/>
      <c r="D141" s="260"/>
      <c r="E141" s="260"/>
      <c r="F141" s="260"/>
      <c r="G141" s="260"/>
      <c r="H141" s="260"/>
      <c r="I141" s="260"/>
      <c r="J141" s="260"/>
      <c r="K141" s="261"/>
      <c r="L141" s="66">
        <f t="shared" si="37"/>
        <v>0</v>
      </c>
      <c r="M141" s="64"/>
      <c r="N141" s="64"/>
      <c r="O141" s="64"/>
      <c r="P141" s="64"/>
      <c r="Q141" s="60"/>
    </row>
    <row r="142" spans="1:20" ht="21" customHeight="1" x14ac:dyDescent="0.2">
      <c r="A142" s="30">
        <v>244</v>
      </c>
      <c r="B142" s="69">
        <v>345</v>
      </c>
      <c r="C142" s="252" t="s">
        <v>218</v>
      </c>
      <c r="D142" s="253"/>
      <c r="E142" s="253"/>
      <c r="F142" s="253"/>
      <c r="G142" s="253"/>
      <c r="H142" s="253"/>
      <c r="I142" s="253"/>
      <c r="J142" s="253"/>
      <c r="K142" s="254"/>
      <c r="L142" s="66">
        <f t="shared" si="37"/>
        <v>0</v>
      </c>
      <c r="M142" s="123">
        <f>SUM(M143:M144)</f>
        <v>0</v>
      </c>
      <c r="N142" s="123">
        <f t="shared" ref="N142:Q142" si="39">SUM(N143:N144)</f>
        <v>0</v>
      </c>
      <c r="O142" s="123">
        <f t="shared" si="39"/>
        <v>0</v>
      </c>
      <c r="P142" s="123">
        <f t="shared" si="39"/>
        <v>0</v>
      </c>
      <c r="Q142" s="123">
        <f t="shared" si="39"/>
        <v>0</v>
      </c>
    </row>
    <row r="143" spans="1:20" ht="15.75" x14ac:dyDescent="0.2">
      <c r="A143" s="36"/>
      <c r="B143" s="304"/>
      <c r="C143" s="305"/>
      <c r="D143" s="305"/>
      <c r="E143" s="305"/>
      <c r="F143" s="305"/>
      <c r="G143" s="305"/>
      <c r="H143" s="305"/>
      <c r="I143" s="305"/>
      <c r="J143" s="305"/>
      <c r="K143" s="305"/>
      <c r="L143" s="66">
        <f t="shared" si="37"/>
        <v>0</v>
      </c>
      <c r="M143" s="64"/>
      <c r="N143" s="64"/>
      <c r="O143" s="64"/>
      <c r="P143" s="64"/>
      <c r="Q143" s="60"/>
    </row>
    <row r="144" spans="1:20" ht="15.75" x14ac:dyDescent="0.2">
      <c r="A144" s="36"/>
      <c r="B144" s="306"/>
      <c r="C144" s="307"/>
      <c r="D144" s="307"/>
      <c r="E144" s="307"/>
      <c r="F144" s="307"/>
      <c r="G144" s="307"/>
      <c r="H144" s="307"/>
      <c r="I144" s="307"/>
      <c r="J144" s="307"/>
      <c r="K144" s="308"/>
      <c r="L144" s="66">
        <f t="shared" si="37"/>
        <v>0</v>
      </c>
      <c r="M144" s="64"/>
      <c r="N144" s="64"/>
      <c r="O144" s="64"/>
      <c r="P144" s="64"/>
      <c r="Q144" s="60"/>
    </row>
    <row r="145" spans="1:17" ht="23.25" customHeight="1" x14ac:dyDescent="0.2">
      <c r="A145" s="30">
        <v>244</v>
      </c>
      <c r="B145" s="69" t="s">
        <v>219</v>
      </c>
      <c r="C145" s="252" t="s">
        <v>220</v>
      </c>
      <c r="D145" s="253"/>
      <c r="E145" s="253"/>
      <c r="F145" s="253"/>
      <c r="G145" s="253"/>
      <c r="H145" s="253"/>
      <c r="I145" s="253"/>
      <c r="J145" s="253"/>
      <c r="K145" s="254"/>
      <c r="L145" s="66">
        <f t="shared" si="37"/>
        <v>158931.72</v>
      </c>
      <c r="M145" s="123">
        <f>SUM(M150:M156)</f>
        <v>10925.5</v>
      </c>
      <c r="N145" s="123">
        <f t="shared" ref="N145:Q145" si="40">SUM(N150:N156)</f>
        <v>0</v>
      </c>
      <c r="O145" s="123">
        <f t="shared" si="40"/>
        <v>0</v>
      </c>
      <c r="P145" s="123">
        <f>SUM(P150:P155)</f>
        <v>148006.22</v>
      </c>
      <c r="Q145" s="123">
        <f t="shared" si="40"/>
        <v>29730.22</v>
      </c>
    </row>
    <row r="146" spans="1:17" ht="15.75" hidden="1" customHeight="1" x14ac:dyDescent="0.2">
      <c r="A146" s="36"/>
      <c r="B146" s="304"/>
      <c r="C146" s="305"/>
      <c r="D146" s="305"/>
      <c r="E146" s="305"/>
      <c r="F146" s="305"/>
      <c r="G146" s="305"/>
      <c r="H146" s="305"/>
      <c r="I146" s="305"/>
      <c r="J146" s="305"/>
      <c r="K146" s="305"/>
      <c r="L146" s="66">
        <f t="shared" si="37"/>
        <v>0</v>
      </c>
      <c r="M146" s="123"/>
      <c r="N146" s="123"/>
      <c r="O146" s="123"/>
      <c r="P146" s="123"/>
      <c r="Q146" s="124"/>
    </row>
    <row r="147" spans="1:17" ht="15.75" hidden="1" customHeight="1" x14ac:dyDescent="0.2">
      <c r="A147" s="36"/>
      <c r="B147" s="304"/>
      <c r="C147" s="305"/>
      <c r="D147" s="305"/>
      <c r="E147" s="305"/>
      <c r="F147" s="305"/>
      <c r="G147" s="305"/>
      <c r="H147" s="305"/>
      <c r="I147" s="305"/>
      <c r="J147" s="305"/>
      <c r="K147" s="305"/>
      <c r="L147" s="66">
        <f t="shared" si="37"/>
        <v>0</v>
      </c>
      <c r="M147" s="123"/>
      <c r="N147" s="123"/>
      <c r="O147" s="123"/>
      <c r="P147" s="123"/>
      <c r="Q147" s="124"/>
    </row>
    <row r="148" spans="1:17" ht="15.75" hidden="1" customHeight="1" x14ac:dyDescent="0.2">
      <c r="A148" s="36"/>
      <c r="B148" s="304"/>
      <c r="C148" s="305"/>
      <c r="D148" s="305"/>
      <c r="E148" s="305"/>
      <c r="F148" s="305"/>
      <c r="G148" s="305"/>
      <c r="H148" s="305"/>
      <c r="I148" s="305"/>
      <c r="J148" s="305"/>
      <c r="K148" s="305"/>
      <c r="L148" s="66">
        <f t="shared" si="37"/>
        <v>0</v>
      </c>
      <c r="M148" s="123"/>
      <c r="N148" s="123"/>
      <c r="O148" s="123"/>
      <c r="P148" s="123"/>
      <c r="Q148" s="124"/>
    </row>
    <row r="149" spans="1:17" ht="15.75" hidden="1" customHeight="1" x14ac:dyDescent="0.2">
      <c r="A149" s="36"/>
      <c r="B149" s="304"/>
      <c r="C149" s="305"/>
      <c r="D149" s="305"/>
      <c r="E149" s="305"/>
      <c r="F149" s="305"/>
      <c r="G149" s="305"/>
      <c r="H149" s="305"/>
      <c r="I149" s="305"/>
      <c r="J149" s="305"/>
      <c r="K149" s="305"/>
      <c r="L149" s="66">
        <f t="shared" si="37"/>
        <v>0</v>
      </c>
      <c r="M149" s="123"/>
      <c r="N149" s="123"/>
      <c r="O149" s="123"/>
      <c r="P149" s="123"/>
      <c r="Q149" s="124"/>
    </row>
    <row r="150" spans="1:17" ht="15.75" x14ac:dyDescent="0.2">
      <c r="A150" s="36"/>
      <c r="B150" s="304" t="s">
        <v>254</v>
      </c>
      <c r="C150" s="305"/>
      <c r="D150" s="305"/>
      <c r="E150" s="305"/>
      <c r="F150" s="305"/>
      <c r="G150" s="305"/>
      <c r="H150" s="305"/>
      <c r="I150" s="305"/>
      <c r="J150" s="305"/>
      <c r="K150" s="305"/>
      <c r="L150" s="66">
        <f t="shared" si="37"/>
        <v>149735.72</v>
      </c>
      <c r="M150" s="199">
        <v>1729.5</v>
      </c>
      <c r="N150" s="137"/>
      <c r="O150" s="137"/>
      <c r="P150" s="207">
        <v>148006.22</v>
      </c>
      <c r="Q150" s="200">
        <v>29730.22</v>
      </c>
    </row>
    <row r="151" spans="1:17" ht="15.75" x14ac:dyDescent="0.2">
      <c r="A151" s="36"/>
      <c r="B151" s="255"/>
      <c r="C151" s="292"/>
      <c r="D151" s="292"/>
      <c r="E151" s="292"/>
      <c r="F151" s="292"/>
      <c r="G151" s="292"/>
      <c r="H151" s="292"/>
      <c r="I151" s="292"/>
      <c r="J151" s="292"/>
      <c r="K151" s="292"/>
      <c r="L151" s="66">
        <f t="shared" si="37"/>
        <v>0</v>
      </c>
      <c r="M151" s="137"/>
      <c r="N151" s="137"/>
      <c r="O151" s="137"/>
      <c r="P151" s="137"/>
      <c r="Q151" s="60"/>
    </row>
    <row r="152" spans="1:17" ht="15.75" x14ac:dyDescent="0.2">
      <c r="A152" s="36"/>
      <c r="B152" s="244"/>
      <c r="C152" s="245"/>
      <c r="D152" s="245"/>
      <c r="E152" s="245"/>
      <c r="F152" s="245"/>
      <c r="G152" s="245"/>
      <c r="H152" s="245"/>
      <c r="I152" s="245"/>
      <c r="J152" s="245"/>
      <c r="K152" s="246"/>
      <c r="L152" s="66">
        <f t="shared" si="37"/>
        <v>0</v>
      </c>
      <c r="M152" s="137"/>
      <c r="N152" s="137"/>
      <c r="O152" s="137"/>
      <c r="P152" s="137"/>
      <c r="Q152" s="60"/>
    </row>
    <row r="153" spans="1:17" ht="15.75" x14ac:dyDescent="0.2">
      <c r="A153" s="36"/>
      <c r="B153" s="255"/>
      <c r="C153" s="292"/>
      <c r="D153" s="292"/>
      <c r="E153" s="292"/>
      <c r="F153" s="292"/>
      <c r="G153" s="292"/>
      <c r="H153" s="292"/>
      <c r="I153" s="292"/>
      <c r="J153" s="292"/>
      <c r="K153" s="292"/>
      <c r="L153" s="66">
        <f>M153+O153+P153</f>
        <v>0</v>
      </c>
      <c r="M153" s="137"/>
      <c r="N153" s="137"/>
      <c r="O153" s="137"/>
      <c r="P153" s="137"/>
      <c r="Q153" s="137"/>
    </row>
    <row r="154" spans="1:17" ht="15.75" hidden="1" customHeight="1" x14ac:dyDescent="0.2">
      <c r="A154" s="36"/>
      <c r="B154" s="255"/>
      <c r="C154" s="292"/>
      <c r="D154" s="292"/>
      <c r="E154" s="292"/>
      <c r="F154" s="292"/>
      <c r="G154" s="292"/>
      <c r="H154" s="292"/>
      <c r="I154" s="292"/>
      <c r="J154" s="292"/>
      <c r="K154" s="292"/>
      <c r="L154" s="66">
        <f t="shared" si="37"/>
        <v>0</v>
      </c>
      <c r="M154" s="64"/>
      <c r="N154" s="64"/>
      <c r="O154" s="64"/>
      <c r="P154" s="64"/>
      <c r="Q154" s="60"/>
    </row>
    <row r="155" spans="1:17" ht="15.75" x14ac:dyDescent="0.2">
      <c r="A155" s="36"/>
      <c r="B155" s="255"/>
      <c r="C155" s="292"/>
      <c r="D155" s="292"/>
      <c r="E155" s="292"/>
      <c r="F155" s="292"/>
      <c r="G155" s="292"/>
      <c r="H155" s="292"/>
      <c r="I155" s="292"/>
      <c r="J155" s="292"/>
      <c r="K155" s="292"/>
      <c r="L155" s="66">
        <f t="shared" si="37"/>
        <v>0</v>
      </c>
      <c r="M155" s="64"/>
      <c r="N155" s="64"/>
      <c r="O155" s="64"/>
      <c r="P155" s="64"/>
      <c r="Q155" s="60"/>
    </row>
    <row r="156" spans="1:17" ht="28.5" customHeight="1" x14ac:dyDescent="0.2">
      <c r="A156" s="206">
        <v>244</v>
      </c>
      <c r="B156" s="69">
        <v>347</v>
      </c>
      <c r="C156" s="252" t="s">
        <v>330</v>
      </c>
      <c r="D156" s="253"/>
      <c r="E156" s="253"/>
      <c r="F156" s="253"/>
      <c r="G156" s="253"/>
      <c r="H156" s="253"/>
      <c r="I156" s="253"/>
      <c r="J156" s="253"/>
      <c r="K156" s="254"/>
      <c r="L156" s="118">
        <f t="shared" si="37"/>
        <v>20776</v>
      </c>
      <c r="M156" s="123">
        <v>9196</v>
      </c>
      <c r="N156" s="123"/>
      <c r="O156" s="123">
        <v>0</v>
      </c>
      <c r="P156" s="123">
        <v>11580</v>
      </c>
      <c r="Q156" s="124"/>
    </row>
    <row r="157" spans="1:17" ht="32.25" customHeight="1" x14ac:dyDescent="0.2">
      <c r="A157" s="30">
        <v>244</v>
      </c>
      <c r="B157" s="69">
        <v>349</v>
      </c>
      <c r="C157" s="252" t="s">
        <v>221</v>
      </c>
      <c r="D157" s="253"/>
      <c r="E157" s="253"/>
      <c r="F157" s="253"/>
      <c r="G157" s="253"/>
      <c r="H157" s="253"/>
      <c r="I157" s="253"/>
      <c r="J157" s="253"/>
      <c r="K157" s="254"/>
      <c r="L157" s="66">
        <f t="shared" si="37"/>
        <v>0</v>
      </c>
      <c r="M157" s="123">
        <f>SUM(M158:M162)</f>
        <v>0</v>
      </c>
      <c r="N157" s="123">
        <f t="shared" ref="N157:Q157" si="41">SUM(N158:N162)</f>
        <v>0</v>
      </c>
      <c r="O157" s="123">
        <f t="shared" si="41"/>
        <v>0</v>
      </c>
      <c r="P157" s="123">
        <f t="shared" si="41"/>
        <v>0</v>
      </c>
      <c r="Q157" s="123">
        <f t="shared" si="41"/>
        <v>0</v>
      </c>
    </row>
    <row r="158" spans="1:17" ht="35.25" customHeight="1" x14ac:dyDescent="0.2">
      <c r="A158" s="36"/>
      <c r="B158" s="295"/>
      <c r="C158" s="310"/>
      <c r="D158" s="310"/>
      <c r="E158" s="310"/>
      <c r="F158" s="310"/>
      <c r="G158" s="310"/>
      <c r="H158" s="310"/>
      <c r="I158" s="310"/>
      <c r="J158" s="310"/>
      <c r="K158" s="310"/>
      <c r="L158" s="66">
        <f t="shared" si="37"/>
        <v>0</v>
      </c>
      <c r="M158" s="137"/>
      <c r="N158" s="137"/>
      <c r="O158" s="137"/>
      <c r="P158" s="137"/>
      <c r="Q158" s="137"/>
    </row>
    <row r="159" spans="1:17" ht="22.5" customHeight="1" x14ac:dyDescent="0.2">
      <c r="A159" s="36"/>
      <c r="B159" s="296"/>
      <c r="C159" s="297"/>
      <c r="D159" s="297"/>
      <c r="E159" s="297"/>
      <c r="F159" s="297"/>
      <c r="G159" s="297"/>
      <c r="H159" s="297"/>
      <c r="I159" s="297"/>
      <c r="J159" s="297"/>
      <c r="K159" s="297"/>
      <c r="L159" s="66">
        <f t="shared" si="37"/>
        <v>0</v>
      </c>
      <c r="M159" s="64"/>
      <c r="N159" s="64"/>
      <c r="O159" s="64"/>
      <c r="P159" s="64"/>
      <c r="Q159" s="60"/>
    </row>
    <row r="160" spans="1:17" ht="40.5" customHeight="1" x14ac:dyDescent="0.2">
      <c r="A160" s="36"/>
      <c r="B160" s="296"/>
      <c r="C160" s="297"/>
      <c r="D160" s="297"/>
      <c r="E160" s="297"/>
      <c r="F160" s="297"/>
      <c r="G160" s="297"/>
      <c r="H160" s="297"/>
      <c r="I160" s="297"/>
      <c r="J160" s="297"/>
      <c r="K160" s="297"/>
      <c r="L160" s="66">
        <f t="shared" si="37"/>
        <v>0</v>
      </c>
      <c r="M160" s="64"/>
      <c r="N160" s="64"/>
      <c r="O160" s="64"/>
      <c r="P160" s="64"/>
      <c r="Q160" s="60"/>
    </row>
    <row r="161" spans="1:22" ht="18.75" customHeight="1" x14ac:dyDescent="0.2">
      <c r="A161" s="36"/>
      <c r="B161" s="298"/>
      <c r="C161" s="299"/>
      <c r="D161" s="299"/>
      <c r="E161" s="299"/>
      <c r="F161" s="299"/>
      <c r="G161" s="299"/>
      <c r="H161" s="299"/>
      <c r="I161" s="299"/>
      <c r="J161" s="299"/>
      <c r="K161" s="300"/>
      <c r="L161" s="66">
        <f t="shared" si="37"/>
        <v>0</v>
      </c>
      <c r="M161" s="64"/>
      <c r="N161" s="64"/>
      <c r="O161" s="64"/>
      <c r="P161" s="64"/>
      <c r="Q161" s="60"/>
    </row>
    <row r="162" spans="1:22" ht="15.75" x14ac:dyDescent="0.2">
      <c r="A162" s="36"/>
      <c r="B162" s="297"/>
      <c r="C162" s="297"/>
      <c r="D162" s="297"/>
      <c r="E162" s="297"/>
      <c r="F162" s="297"/>
      <c r="G162" s="297"/>
      <c r="H162" s="297"/>
      <c r="I162" s="297"/>
      <c r="J162" s="297"/>
      <c r="K162" s="297"/>
      <c r="L162" s="66">
        <f t="shared" si="37"/>
        <v>0</v>
      </c>
      <c r="M162" s="64"/>
      <c r="N162" s="64"/>
      <c r="O162" s="64"/>
      <c r="P162" s="64"/>
      <c r="Q162" s="60"/>
    </row>
    <row r="163" spans="1:22" ht="19.5" customHeight="1" thickBot="1" x14ac:dyDescent="0.25">
      <c r="A163" s="289" t="s">
        <v>114</v>
      </c>
      <c r="B163" s="290"/>
      <c r="C163" s="290"/>
      <c r="D163" s="290"/>
      <c r="E163" s="290"/>
      <c r="F163" s="290"/>
      <c r="G163" s="290"/>
      <c r="H163" s="290"/>
      <c r="I163" s="290"/>
      <c r="J163" s="290"/>
      <c r="K163" s="291"/>
      <c r="L163" s="154">
        <f>M163+O163+P163</f>
        <v>22680868.75</v>
      </c>
      <c r="M163" s="125">
        <f>M10+M31+M89+M99+M117</f>
        <v>18379148.23</v>
      </c>
      <c r="N163" s="125">
        <f t="shared" ref="N163:O163" si="42">N10+N31+N89+N99+N117</f>
        <v>542908.23</v>
      </c>
      <c r="O163" s="125">
        <f t="shared" si="42"/>
        <v>0</v>
      </c>
      <c r="P163" s="125">
        <f>P10+P31+P89+P99+P117</f>
        <v>4301720.5199999996</v>
      </c>
      <c r="Q163" s="125">
        <f>Q10+Q31+Q89+Q99+Q117</f>
        <v>358370.22</v>
      </c>
    </row>
    <row r="164" spans="1:22" ht="33.75" customHeight="1" x14ac:dyDescent="0.25">
      <c r="A164" s="40" t="s">
        <v>137</v>
      </c>
      <c r="B164" s="41"/>
      <c r="C164" s="41"/>
      <c r="D164" s="41"/>
      <c r="E164" s="41"/>
      <c r="F164" s="41"/>
      <c r="G164" s="41"/>
      <c r="H164" s="42"/>
      <c r="I164" s="43"/>
      <c r="J164" s="43"/>
      <c r="K164" s="43"/>
      <c r="L164" s="28"/>
      <c r="M164" s="28"/>
      <c r="N164" s="28"/>
      <c r="O164" s="28"/>
      <c r="P164" s="28"/>
      <c r="Q164" s="28"/>
    </row>
    <row r="165" spans="1:22" ht="33.75" customHeight="1" x14ac:dyDescent="0.2">
      <c r="A165" s="44"/>
      <c r="B165" s="44"/>
      <c r="C165" s="44"/>
      <c r="D165" s="44"/>
      <c r="E165" s="44"/>
      <c r="F165" s="44"/>
      <c r="G165" s="44"/>
      <c r="H165" s="44"/>
      <c r="I165" s="44"/>
      <c r="J165" s="43"/>
      <c r="K165" s="43"/>
      <c r="L165" s="28"/>
      <c r="M165" s="28"/>
      <c r="N165" s="28"/>
      <c r="O165" s="28"/>
      <c r="P165" s="28"/>
      <c r="Q165" s="28"/>
    </row>
    <row r="166" spans="1:22" ht="16.5" x14ac:dyDescent="0.2">
      <c r="A166" s="45" t="s">
        <v>138</v>
      </c>
      <c r="B166" s="27"/>
      <c r="C166" s="27"/>
      <c r="D166" s="27"/>
      <c r="E166" s="27"/>
      <c r="F166" s="147"/>
      <c r="G166" s="147"/>
      <c r="H166" s="147"/>
      <c r="I166" s="27"/>
      <c r="J166" s="319" t="s">
        <v>264</v>
      </c>
      <c r="K166" s="319"/>
      <c r="L166" s="319"/>
      <c r="M166" s="28"/>
      <c r="N166" s="28"/>
      <c r="P166" s="28"/>
      <c r="Q166" s="28"/>
    </row>
    <row r="167" spans="1:22" ht="16.5" x14ac:dyDescent="0.2">
      <c r="A167" s="46"/>
      <c r="B167" s="27"/>
      <c r="C167" s="27"/>
      <c r="D167" s="27"/>
      <c r="E167" s="27"/>
      <c r="F167" s="241" t="s">
        <v>1</v>
      </c>
      <c r="G167" s="241"/>
      <c r="H167" s="241"/>
      <c r="I167" s="27"/>
      <c r="J167" s="242" t="s">
        <v>2</v>
      </c>
      <c r="K167" s="242"/>
      <c r="L167" s="242"/>
      <c r="N167" s="28"/>
      <c r="P167" s="28"/>
      <c r="Q167" s="28"/>
    </row>
    <row r="168" spans="1:22" ht="7.5" customHeight="1" x14ac:dyDescent="0.2">
      <c r="A168" s="46"/>
      <c r="B168" s="27"/>
      <c r="C168" s="27"/>
      <c r="D168" s="27"/>
      <c r="E168" s="27"/>
      <c r="F168" s="148"/>
      <c r="G168" s="148"/>
      <c r="H168" s="148"/>
      <c r="I168" s="27"/>
      <c r="J168" s="148"/>
      <c r="K168" s="28"/>
      <c r="L168" s="28"/>
      <c r="P168" s="48"/>
      <c r="Q168" s="48"/>
    </row>
    <row r="169" spans="1:22" ht="16.5" x14ac:dyDescent="0.2">
      <c r="A169" s="49" t="s">
        <v>139</v>
      </c>
      <c r="B169" s="49"/>
      <c r="C169" s="27"/>
      <c r="D169" s="27"/>
      <c r="E169" s="27"/>
      <c r="F169" s="147"/>
      <c r="G169" s="147"/>
      <c r="H169" s="147"/>
      <c r="I169" s="43"/>
      <c r="J169" s="240" t="s">
        <v>263</v>
      </c>
      <c r="K169" s="240"/>
      <c r="L169" s="240"/>
      <c r="P169" s="28"/>
      <c r="Q169" s="28"/>
    </row>
    <row r="170" spans="1:22" x14ac:dyDescent="0.2">
      <c r="A170" s="148"/>
      <c r="B170" s="27"/>
      <c r="C170" s="27"/>
      <c r="D170" s="27"/>
      <c r="E170" s="27"/>
      <c r="F170" s="241" t="s">
        <v>1</v>
      </c>
      <c r="G170" s="241"/>
      <c r="H170" s="241"/>
      <c r="I170" s="27"/>
      <c r="J170" s="242" t="s">
        <v>2</v>
      </c>
      <c r="K170" s="242"/>
      <c r="L170" s="242"/>
      <c r="M170" s="28"/>
      <c r="N170" s="28"/>
      <c r="P170" s="28"/>
      <c r="Q170" s="28"/>
    </row>
    <row r="171" spans="1:22" ht="1.5" customHeight="1" x14ac:dyDescent="0.2">
      <c r="A171" s="47"/>
      <c r="B171" s="27"/>
      <c r="C171" s="27"/>
      <c r="D171" s="27"/>
      <c r="E171" s="27"/>
      <c r="F171" s="27"/>
      <c r="G171" s="47"/>
      <c r="H171" s="43"/>
      <c r="I171" s="27"/>
      <c r="J171" s="27"/>
      <c r="K171" s="28"/>
      <c r="L171" s="28"/>
      <c r="M171" s="28"/>
      <c r="N171" s="28"/>
      <c r="P171" s="28"/>
      <c r="Q171" s="28"/>
    </row>
    <row r="172" spans="1:22" ht="15.75" x14ac:dyDescent="0.2">
      <c r="A172" s="146">
        <f>'раздел 1'!H25</f>
        <v>45034</v>
      </c>
      <c r="B172" s="42"/>
      <c r="C172" s="42"/>
      <c r="D172" s="42"/>
      <c r="E172" s="42"/>
      <c r="F172" s="42"/>
      <c r="G172" s="42"/>
      <c r="H172" s="50"/>
      <c r="I172" s="51"/>
      <c r="J172" s="51"/>
      <c r="K172" s="52"/>
      <c r="L172" s="52"/>
      <c r="M172" s="28"/>
      <c r="N172" s="52"/>
      <c r="P172" s="52"/>
      <c r="Q172" s="52"/>
    </row>
    <row r="173" spans="1:22" ht="23.25" hidden="1" customHeight="1" x14ac:dyDescent="0.2">
      <c r="B173" s="42"/>
      <c r="C173" s="42"/>
      <c r="D173" s="42"/>
      <c r="E173" s="42"/>
      <c r="F173" s="42"/>
      <c r="G173" s="42"/>
      <c r="H173" s="42"/>
      <c r="I173" s="50"/>
      <c r="J173" s="51"/>
      <c r="K173" s="51"/>
      <c r="L173" s="52"/>
      <c r="M173" s="52"/>
      <c r="N173" s="28"/>
      <c r="O173" s="52"/>
      <c r="P173" s="52"/>
      <c r="Q173" s="52"/>
      <c r="R173" s="53"/>
      <c r="S173" s="53"/>
      <c r="T173" s="53"/>
      <c r="U173" s="53"/>
      <c r="V173" s="53"/>
    </row>
    <row r="174" spans="1:22" ht="15.75" hidden="1" customHeight="1" x14ac:dyDescent="0.2">
      <c r="B174" s="27"/>
      <c r="C174" s="27"/>
      <c r="D174" s="27"/>
      <c r="E174" s="27"/>
      <c r="F174" s="27"/>
      <c r="G174" s="27"/>
      <c r="H174" s="47"/>
      <c r="I174" s="47"/>
      <c r="J174" s="27"/>
      <c r="K174" s="27"/>
      <c r="L174" s="28"/>
      <c r="M174" s="28">
        <f>48287700+6909</f>
        <v>48294609</v>
      </c>
      <c r="N174" s="52"/>
      <c r="O174" s="28">
        <v>51732369</v>
      </c>
      <c r="P174" s="28"/>
      <c r="Q174" s="28"/>
      <c r="R174" s="53"/>
      <c r="S174" s="53"/>
      <c r="T174" s="53">
        <v>51766367</v>
      </c>
      <c r="U174" s="53"/>
      <c r="V174" s="53">
        <v>50488376.200000003</v>
      </c>
    </row>
    <row r="175" spans="1:22" ht="12.75" hidden="1" customHeight="1" x14ac:dyDescent="0.2">
      <c r="J175" s="53"/>
      <c r="K175" s="53"/>
      <c r="L175" s="54"/>
      <c r="M175" s="54" t="s">
        <v>140</v>
      </c>
      <c r="N175" s="28"/>
      <c r="O175" s="54" t="s">
        <v>141</v>
      </c>
      <c r="P175" s="54"/>
      <c r="Q175" s="54"/>
      <c r="R175" s="53"/>
      <c r="S175" s="53"/>
      <c r="T175" s="53" t="s">
        <v>142</v>
      </c>
      <c r="U175" s="53"/>
      <c r="V175" s="53" t="s">
        <v>142</v>
      </c>
    </row>
    <row r="176" spans="1:22" ht="12.75" hidden="1" customHeight="1" x14ac:dyDescent="0.2">
      <c r="J176" s="53"/>
      <c r="K176" s="53"/>
      <c r="L176" s="54"/>
      <c r="M176" s="54">
        <v>44653700</v>
      </c>
      <c r="N176" s="54"/>
      <c r="O176" s="54">
        <v>1903045.8</v>
      </c>
      <c r="P176" s="54"/>
      <c r="Q176" s="54"/>
      <c r="R176" s="53"/>
      <c r="S176" s="53"/>
      <c r="T176" s="53">
        <v>666225.37</v>
      </c>
      <c r="U176" s="53"/>
      <c r="V176" s="53">
        <f>3248200+17205.03</f>
        <v>3265405.03</v>
      </c>
    </row>
    <row r="177" spans="8:23" ht="12.75" hidden="1" customHeight="1" x14ac:dyDescent="0.2">
      <c r="J177" s="53"/>
      <c r="K177" s="53"/>
      <c r="L177" s="54"/>
      <c r="M177" s="54" t="s">
        <v>143</v>
      </c>
      <c r="N177" s="54"/>
      <c r="O177" s="54" t="s">
        <v>144</v>
      </c>
      <c r="P177" s="54"/>
      <c r="Q177" s="54"/>
      <c r="R177" s="53"/>
      <c r="S177" s="53"/>
      <c r="T177" s="53" t="s">
        <v>143</v>
      </c>
      <c r="U177" s="53"/>
      <c r="V177" s="53" t="s">
        <v>145</v>
      </c>
    </row>
    <row r="178" spans="8:23" ht="12.75" hidden="1" customHeight="1" x14ac:dyDescent="0.2">
      <c r="J178" s="53"/>
      <c r="K178" s="53"/>
      <c r="L178" s="54"/>
      <c r="M178" s="54">
        <f>M174-M176</f>
        <v>3640909</v>
      </c>
      <c r="N178" s="54"/>
      <c r="O178" s="54">
        <v>3437760</v>
      </c>
      <c r="P178" s="54"/>
      <c r="Q178" s="54"/>
      <c r="R178" s="53"/>
      <c r="S178" s="55">
        <f>M178+O178</f>
        <v>7078669</v>
      </c>
      <c r="T178" s="53">
        <v>33998</v>
      </c>
      <c r="U178" s="53" t="s">
        <v>146</v>
      </c>
      <c r="V178" s="53">
        <v>-583687.6</v>
      </c>
      <c r="W178" s="23">
        <f>V178</f>
        <v>-583687.6</v>
      </c>
    </row>
    <row r="179" spans="8:23" ht="12.75" hidden="1" customHeight="1" x14ac:dyDescent="0.2">
      <c r="J179" s="53"/>
      <c r="K179" s="53"/>
      <c r="L179" s="54"/>
      <c r="M179" s="54"/>
      <c r="N179" s="54"/>
      <c r="O179" s="54"/>
      <c r="P179" s="54"/>
      <c r="Q179" s="54"/>
      <c r="R179" s="53"/>
      <c r="S179" s="53"/>
      <c r="T179" s="53"/>
      <c r="U179" s="53"/>
      <c r="V179" s="53"/>
    </row>
    <row r="180" spans="8:23" ht="12.75" hidden="1" customHeight="1" x14ac:dyDescent="0.2">
      <c r="J180" s="53"/>
      <c r="K180" s="53"/>
      <c r="L180" s="54">
        <v>211</v>
      </c>
      <c r="M180" s="54">
        <v>2798400</v>
      </c>
      <c r="N180" s="54"/>
      <c r="O180" s="54">
        <v>1196820</v>
      </c>
      <c r="P180" s="54">
        <v>211</v>
      </c>
      <c r="Q180" s="54"/>
      <c r="R180" s="53"/>
      <c r="S180" s="55">
        <f>M180+O180</f>
        <v>3995220</v>
      </c>
      <c r="T180" s="53">
        <f>T178-T176</f>
        <v>-632227.37</v>
      </c>
      <c r="U180" s="55">
        <f>S180+T180</f>
        <v>3362992.63</v>
      </c>
      <c r="V180" s="53">
        <f>-2646705.03-583687.6</f>
        <v>-3230392.63</v>
      </c>
      <c r="W180" s="29">
        <f>U180+V180</f>
        <v>132600</v>
      </c>
    </row>
    <row r="181" spans="8:23" ht="12.75" hidden="1" customHeight="1" x14ac:dyDescent="0.2">
      <c r="J181" s="53"/>
      <c r="K181" s="53"/>
      <c r="L181" s="54">
        <v>213</v>
      </c>
      <c r="M181" s="54">
        <v>842509</v>
      </c>
      <c r="N181" s="54"/>
      <c r="O181" s="54">
        <f>O182-O180</f>
        <v>337894.19999999995</v>
      </c>
      <c r="P181" s="54">
        <v>213</v>
      </c>
      <c r="Q181" s="54"/>
      <c r="R181" s="53"/>
      <c r="S181" s="55">
        <f>M181+O181</f>
        <v>1180403.2</v>
      </c>
      <c r="T181" s="53"/>
      <c r="U181" s="55">
        <f>S181+T181</f>
        <v>1180403.2</v>
      </c>
      <c r="V181" s="53">
        <v>-618700</v>
      </c>
      <c r="W181" s="29">
        <f>U181+V181</f>
        <v>561703.19999999995</v>
      </c>
    </row>
    <row r="182" spans="8:23" ht="12.75" hidden="1" customHeight="1" x14ac:dyDescent="0.2">
      <c r="J182" s="53"/>
      <c r="K182" s="53"/>
      <c r="L182" s="54"/>
      <c r="M182" s="54">
        <f>M180+M181</f>
        <v>3640909</v>
      </c>
      <c r="N182" s="54"/>
      <c r="O182" s="54">
        <v>1534714.2</v>
      </c>
      <c r="P182" s="54" t="s">
        <v>147</v>
      </c>
      <c r="Q182" s="54"/>
      <c r="R182" s="53"/>
      <c r="S182" s="55">
        <f>M182+O182</f>
        <v>5175623.2</v>
      </c>
      <c r="T182" s="53">
        <f>T180+T181</f>
        <v>-632227.37</v>
      </c>
      <c r="U182" s="55">
        <f>S182+T182</f>
        <v>4543395.83</v>
      </c>
      <c r="V182" s="53">
        <f>V180+V181</f>
        <v>-3849092.63</v>
      </c>
      <c r="W182" s="29">
        <f>U182+V182</f>
        <v>694303.20000000019</v>
      </c>
    </row>
    <row r="183" spans="8:23" ht="12.75" hidden="1" customHeight="1" x14ac:dyDescent="0.2">
      <c r="J183" s="53"/>
      <c r="K183" s="53"/>
      <c r="L183" s="54"/>
      <c r="M183" s="54"/>
      <c r="N183" s="54"/>
      <c r="O183" s="54"/>
      <c r="P183" s="54"/>
      <c r="Q183" s="54"/>
      <c r="R183" s="53"/>
      <c r="S183" s="53"/>
      <c r="T183" s="53"/>
      <c r="U183" s="53"/>
      <c r="V183" s="53"/>
      <c r="W183" s="29">
        <f>W178-W182</f>
        <v>-1277990.8000000003</v>
      </c>
    </row>
    <row r="184" spans="8:23" ht="12.75" hidden="1" customHeight="1" x14ac:dyDescent="0.2">
      <c r="J184" s="53"/>
      <c r="K184" s="53"/>
      <c r="L184" s="54"/>
      <c r="M184" s="54"/>
      <c r="N184" s="54"/>
      <c r="O184" s="54"/>
      <c r="P184" s="54"/>
      <c r="Q184" s="54"/>
      <c r="R184" s="53"/>
      <c r="S184" s="53"/>
      <c r="T184" s="53"/>
      <c r="U184" s="53"/>
      <c r="V184" s="53"/>
    </row>
    <row r="185" spans="8:23" ht="20.25" customHeight="1" x14ac:dyDescent="0.2">
      <c r="H185" s="243" t="s">
        <v>148</v>
      </c>
      <c r="I185" s="243"/>
      <c r="J185" s="53"/>
      <c r="K185" s="53"/>
      <c r="L185" s="54"/>
      <c r="M185" s="54"/>
      <c r="N185" s="54"/>
      <c r="O185" s="54"/>
      <c r="P185" s="54"/>
      <c r="Q185" s="54"/>
      <c r="R185" s="53"/>
      <c r="S185" s="53" t="s">
        <v>149</v>
      </c>
      <c r="T185" s="53">
        <f>T186+T187</f>
        <v>192607</v>
      </c>
      <c r="U185" s="53"/>
      <c r="V185" s="53"/>
    </row>
    <row r="186" spans="8:23" x14ac:dyDescent="0.2">
      <c r="J186" s="53"/>
      <c r="K186" s="53"/>
      <c r="L186" s="54"/>
      <c r="M186" s="54"/>
      <c r="N186" s="54"/>
      <c r="O186" s="54"/>
      <c r="P186" s="54"/>
      <c r="Q186" s="54"/>
      <c r="R186" s="53"/>
      <c r="S186" s="53">
        <v>211</v>
      </c>
      <c r="T186" s="53">
        <v>147932</v>
      </c>
      <c r="U186" s="53"/>
      <c r="V186" s="53"/>
    </row>
    <row r="187" spans="8:23" x14ac:dyDescent="0.2">
      <c r="J187" s="53"/>
      <c r="K187" s="53"/>
      <c r="L187" s="54"/>
      <c r="M187" s="54"/>
      <c r="N187" s="54"/>
      <c r="O187" s="54"/>
      <c r="P187" s="54"/>
      <c r="Q187" s="54"/>
      <c r="R187" s="53"/>
      <c r="S187" s="53">
        <v>213</v>
      </c>
      <c r="T187" s="53">
        <v>44675</v>
      </c>
      <c r="U187" s="53"/>
      <c r="V187" s="53"/>
    </row>
    <row r="188" spans="8:23" x14ac:dyDescent="0.2">
      <c r="J188" s="53"/>
      <c r="K188" s="53"/>
      <c r="L188" s="54"/>
      <c r="M188" s="54"/>
      <c r="N188" s="54"/>
      <c r="O188" s="54"/>
      <c r="P188" s="54"/>
      <c r="Q188" s="54"/>
      <c r="R188" s="53"/>
      <c r="S188" s="53"/>
      <c r="T188" s="53"/>
      <c r="U188" s="53"/>
      <c r="V188" s="53"/>
    </row>
    <row r="189" spans="8:23" x14ac:dyDescent="0.2">
      <c r="J189" s="53"/>
      <c r="K189" s="53"/>
      <c r="L189" s="54"/>
      <c r="M189" s="54"/>
      <c r="N189" s="54"/>
      <c r="O189" s="54"/>
      <c r="P189" s="54"/>
      <c r="Q189" s="54"/>
      <c r="R189" s="53"/>
      <c r="S189" s="53"/>
      <c r="T189" s="53"/>
      <c r="U189" s="53"/>
      <c r="V189" s="53"/>
    </row>
    <row r="190" spans="8:23" x14ac:dyDescent="0.2">
      <c r="J190" s="53"/>
      <c r="K190" s="53"/>
      <c r="L190" s="54"/>
      <c r="M190" s="54"/>
      <c r="N190" s="54"/>
      <c r="O190" s="54"/>
      <c r="P190" s="54"/>
      <c r="Q190" s="54"/>
      <c r="R190" s="53"/>
      <c r="S190" s="53"/>
      <c r="T190" s="53"/>
      <c r="U190" s="53"/>
      <c r="V190" s="53"/>
    </row>
  </sheetData>
  <mergeCells count="207">
    <mergeCell ref="C85:K85"/>
    <mergeCell ref="C156:K156"/>
    <mergeCell ref="B127:J127"/>
    <mergeCell ref="B2:Q2"/>
    <mergeCell ref="B3:Q3"/>
    <mergeCell ref="B4:Q4"/>
    <mergeCell ref="A6:A9"/>
    <mergeCell ref="B6:B9"/>
    <mergeCell ref="C6:K9"/>
    <mergeCell ref="L6:Q6"/>
    <mergeCell ref="L7:L9"/>
    <mergeCell ref="M7:Q7"/>
    <mergeCell ref="M8:N8"/>
    <mergeCell ref="B18:K18"/>
    <mergeCell ref="C19:K19"/>
    <mergeCell ref="B20:K20"/>
    <mergeCell ref="C21:K21"/>
    <mergeCell ref="B15:K15"/>
    <mergeCell ref="B16:K16"/>
    <mergeCell ref="C17:K17"/>
    <mergeCell ref="O8:O9"/>
    <mergeCell ref="P8:Q8"/>
    <mergeCell ref="C10:K10"/>
    <mergeCell ref="B11:K11"/>
    <mergeCell ref="C12:K12"/>
    <mergeCell ref="C14:K14"/>
    <mergeCell ref="C13:J13"/>
    <mergeCell ref="B28:K28"/>
    <mergeCell ref="C29:K29"/>
    <mergeCell ref="B30:K30"/>
    <mergeCell ref="C31:K31"/>
    <mergeCell ref="B22:K22"/>
    <mergeCell ref="B23:K23"/>
    <mergeCell ref="B24:K24"/>
    <mergeCell ref="C25:J25"/>
    <mergeCell ref="B26:K26"/>
    <mergeCell ref="B27:K27"/>
    <mergeCell ref="B37:K37"/>
    <mergeCell ref="B38:K38"/>
    <mergeCell ref="C36:K36"/>
    <mergeCell ref="C32:K32"/>
    <mergeCell ref="B33:H33"/>
    <mergeCell ref="B34:H34"/>
    <mergeCell ref="B35:H35"/>
    <mergeCell ref="L42:P42"/>
    <mergeCell ref="B43:H43"/>
    <mergeCell ref="I43:K43"/>
    <mergeCell ref="C39:K39"/>
    <mergeCell ref="B44:H44"/>
    <mergeCell ref="I44:K44"/>
    <mergeCell ref="C40:K40"/>
    <mergeCell ref="B41:K41"/>
    <mergeCell ref="B42:H42"/>
    <mergeCell ref="I42:K42"/>
    <mergeCell ref="L51:P51"/>
    <mergeCell ref="B52:G52"/>
    <mergeCell ref="H52:I52"/>
    <mergeCell ref="J52:K52"/>
    <mergeCell ref="B50:K50"/>
    <mergeCell ref="B48:H48"/>
    <mergeCell ref="I48:K48"/>
    <mergeCell ref="B45:K45"/>
    <mergeCell ref="B46:H46"/>
    <mergeCell ref="I46:K46"/>
    <mergeCell ref="L46:P46"/>
    <mergeCell ref="B47:H47"/>
    <mergeCell ref="I47:K47"/>
    <mergeCell ref="C49:K49"/>
    <mergeCell ref="B54:K54"/>
    <mergeCell ref="A56:A57"/>
    <mergeCell ref="B56:B57"/>
    <mergeCell ref="C56:K57"/>
    <mergeCell ref="B53:G53"/>
    <mergeCell ref="H53:I53"/>
    <mergeCell ref="J53:K53"/>
    <mergeCell ref="B51:G51"/>
    <mergeCell ref="H51:I51"/>
    <mergeCell ref="J51:K51"/>
    <mergeCell ref="B55:J55"/>
    <mergeCell ref="X71:AD71"/>
    <mergeCell ref="B74:K74"/>
    <mergeCell ref="B75:K75"/>
    <mergeCell ref="B76:K76"/>
    <mergeCell ref="C70:K70"/>
    <mergeCell ref="B69:K69"/>
    <mergeCell ref="B66:K66"/>
    <mergeCell ref="B67:K67"/>
    <mergeCell ref="C60:K60"/>
    <mergeCell ref="B72:J72"/>
    <mergeCell ref="B73:J73"/>
    <mergeCell ref="C89:J89"/>
    <mergeCell ref="C118:K118"/>
    <mergeCell ref="B119:K119"/>
    <mergeCell ref="B120:K120"/>
    <mergeCell ref="B121:K121"/>
    <mergeCell ref="B110:K110"/>
    <mergeCell ref="B111:K111"/>
    <mergeCell ref="B112:K112"/>
    <mergeCell ref="C117:K117"/>
    <mergeCell ref="B113:J113"/>
    <mergeCell ref="B114:J114"/>
    <mergeCell ref="B115:J115"/>
    <mergeCell ref="B116:J116"/>
    <mergeCell ref="B109:K109"/>
    <mergeCell ref="B99:K99"/>
    <mergeCell ref="C100:K100"/>
    <mergeCell ref="B106:K106"/>
    <mergeCell ref="C107:K107"/>
    <mergeCell ref="B108:K108"/>
    <mergeCell ref="B101:K101"/>
    <mergeCell ref="B102:K102"/>
    <mergeCell ref="C103:K103"/>
    <mergeCell ref="B104:K104"/>
    <mergeCell ref="B105:K105"/>
    <mergeCell ref="B126:K126"/>
    <mergeCell ref="C128:K128"/>
    <mergeCell ref="C131:J131"/>
    <mergeCell ref="C129:J129"/>
    <mergeCell ref="B122:K122"/>
    <mergeCell ref="B123:K123"/>
    <mergeCell ref="B124:K124"/>
    <mergeCell ref="B125:K125"/>
    <mergeCell ref="B90:K90"/>
    <mergeCell ref="B91:K91"/>
    <mergeCell ref="J136:K136"/>
    <mergeCell ref="C137:G137"/>
    <mergeCell ref="H137:I137"/>
    <mergeCell ref="J137:K137"/>
    <mergeCell ref="C134:G134"/>
    <mergeCell ref="H134:I134"/>
    <mergeCell ref="J134:K134"/>
    <mergeCell ref="L134:Q134"/>
    <mergeCell ref="C135:G135"/>
    <mergeCell ref="H135:I135"/>
    <mergeCell ref="J135:K135"/>
    <mergeCell ref="B162:K162"/>
    <mergeCell ref="Q56:Q57"/>
    <mergeCell ref="H185:I185"/>
    <mergeCell ref="J166:L166"/>
    <mergeCell ref="F167:H167"/>
    <mergeCell ref="J167:L167"/>
    <mergeCell ref="J169:L169"/>
    <mergeCell ref="F170:H170"/>
    <mergeCell ref="J170:L170"/>
    <mergeCell ref="A163:K163"/>
    <mergeCell ref="L56:L57"/>
    <mergeCell ref="M56:M57"/>
    <mergeCell ref="N56:N57"/>
    <mergeCell ref="O56:O57"/>
    <mergeCell ref="P56:P57"/>
    <mergeCell ref="C86:K86"/>
    <mergeCell ref="B87:K87"/>
    <mergeCell ref="B88:K88"/>
    <mergeCell ref="C139:K139"/>
    <mergeCell ref="B140:K140"/>
    <mergeCell ref="B141:K141"/>
    <mergeCell ref="C138:G138"/>
    <mergeCell ref="H138:I138"/>
    <mergeCell ref="J138:K138"/>
    <mergeCell ref="B58:K58"/>
    <mergeCell ref="B98:J98"/>
    <mergeCell ref="B130:J130"/>
    <mergeCell ref="C133:K133"/>
    <mergeCell ref="B132:J132"/>
    <mergeCell ref="B92:K92"/>
    <mergeCell ref="B93:K93"/>
    <mergeCell ref="B94:K94"/>
    <mergeCell ref="B158:K158"/>
    <mergeCell ref="B81:K81"/>
    <mergeCell ref="C82:K82"/>
    <mergeCell ref="B83:K83"/>
    <mergeCell ref="B80:K80"/>
    <mergeCell ref="B84:K84"/>
    <mergeCell ref="B77:K77"/>
    <mergeCell ref="B78:K78"/>
    <mergeCell ref="B79:K79"/>
    <mergeCell ref="B71:K71"/>
    <mergeCell ref="B148:K148"/>
    <mergeCell ref="B149:K149"/>
    <mergeCell ref="B150:K150"/>
    <mergeCell ref="B151:K151"/>
    <mergeCell ref="B152:K152"/>
    <mergeCell ref="B153:K153"/>
    <mergeCell ref="B159:K159"/>
    <mergeCell ref="B160:K160"/>
    <mergeCell ref="B161:K161"/>
    <mergeCell ref="C157:K157"/>
    <mergeCell ref="B154:K154"/>
    <mergeCell ref="B155:K155"/>
    <mergeCell ref="B95:J95"/>
    <mergeCell ref="B59:K59"/>
    <mergeCell ref="B65:K65"/>
    <mergeCell ref="B68:K68"/>
    <mergeCell ref="B64:K64"/>
    <mergeCell ref="B63:K63"/>
    <mergeCell ref="B62:K62"/>
    <mergeCell ref="B61:K61"/>
    <mergeCell ref="B97:J97"/>
    <mergeCell ref="B96:J96"/>
    <mergeCell ref="C145:K145"/>
    <mergeCell ref="B146:K146"/>
    <mergeCell ref="B147:K147"/>
    <mergeCell ref="C142:K142"/>
    <mergeCell ref="B143:K143"/>
    <mergeCell ref="B144:K144"/>
    <mergeCell ref="C136:G136"/>
    <mergeCell ref="H136:I136"/>
  </mergeCells>
  <pageMargins left="0.23622047244094491" right="0.23622047244094491" top="0.74803149606299213" bottom="0.74803149606299213" header="0.31496062992125984" footer="0.31496062992125984"/>
  <pageSetup paperSize="9" scale="55"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раздел 1</vt:lpstr>
      <vt:lpstr>раздел 2</vt:lpstr>
      <vt:lpstr>Расшифровка (доход)</vt:lpstr>
      <vt:lpstr>Расшифровка (расход)</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Katanaeva_MN</dc:creator>
  <cp:lastModifiedBy>Петряшова Марина Александровна</cp:lastModifiedBy>
  <cp:lastPrinted>2020-01-20T08:14:27Z</cp:lastPrinted>
  <dcterms:created xsi:type="dcterms:W3CDTF">2019-10-03T07:17:42Z</dcterms:created>
  <dcterms:modified xsi:type="dcterms:W3CDTF">2023-04-19T12:51:29Z</dcterms:modified>
</cp:coreProperties>
</file>